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T207119\Desktop\"/>
    </mc:Choice>
  </mc:AlternateContent>
  <xr:revisionPtr revIDLastSave="0" documentId="13_ncr:1_{6C1FD8EB-7053-43D4-A4ED-090BF521064F}" xr6:coauthVersionLast="37" xr6:coauthVersionMax="37" xr10:uidLastSave="{00000000-0000-0000-0000-000000000000}"/>
  <bookViews>
    <workbookView xWindow="480" yWindow="-60" windowWidth="22995" windowHeight="10110" firstSheet="9" activeTab="11" xr2:uid="{00000000-000D-0000-FFFF-FFFF00000000}"/>
  </bookViews>
  <sheets>
    <sheet name="ตารางที่ 1 ต้นทุนผลผลิตรวม" sheetId="1" r:id="rId1"/>
    <sheet name="ตารางที่ 1 (ต่อ)" sheetId="2" r:id="rId2"/>
    <sheet name="ตารางที่ 2_2568" sheetId="22" r:id="rId3"/>
    <sheet name="ตารางที่ 3 กิจกรรมย่อย 2568" sheetId="23" r:id="rId4"/>
    <sheet name="ตารางที่ 4 ต้นทุนผลผลิตย่อย 68" sheetId="24" r:id="rId5"/>
    <sheet name="ตารางที่ 5 กิจกรรรมหลัก68" sheetId="25" r:id="rId6"/>
    <sheet name="ตารางที่ 6 ผลผลิตหลัก2568" sheetId="27" r:id="rId7"/>
    <sheet name="ตาราง 7 ปี 2568" sheetId="28" r:id="rId8"/>
    <sheet name="ต.7(อธิบาย) (3)" sheetId="39" r:id="rId9"/>
    <sheet name="ตาราง 8 ผลผลิตย่อย ปี 2568" sheetId="29" r:id="rId10"/>
    <sheet name="ตาราง 9 กจม.หลัก(2568" sheetId="30" r:id="rId11"/>
    <sheet name="ต.9(อธิบาย) (2)" sheetId="40" r:id="rId12"/>
    <sheet name="ตาราง 10 ผลผลิตหลักแยก (2568)" sheetId="31" r:id="rId13"/>
    <sheet name="ตาราง 11 ต้นทุนทางตรง 2568" sheetId="32" r:id="rId14"/>
    <sheet name="ต.11(อธิบาย) " sheetId="41" r:id="rId15"/>
    <sheet name="ต.12 (2568" sheetId="33" r:id="rId16"/>
    <sheet name="ต.12(อธิบาย)" sheetId="35" r:id="rId17"/>
    <sheet name="รายงานสรุปผลด้านบัญชีต้นทุน" sheetId="42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exclu1">'ตารางที่ 1 (ต่อ)'!#REF!</definedName>
    <definedName name="exclude" localSheetId="15">'[1]ตารางที่ 1 (ต่อ)'!$J$5:$K$27</definedName>
    <definedName name="exclude" localSheetId="12">'[2]ตารางที่ 1 (2564ต่อ)  '!$K$6:$L$29</definedName>
    <definedName name="exclude" localSheetId="13">'[2]ตารางที่ 1 (2564ต่อ)  '!$K$6:$L$29</definedName>
    <definedName name="exclude" localSheetId="7">'[2]ตารางที่ 1 (2564ต่อ)  '!$K$6:$L$29</definedName>
    <definedName name="exclude" localSheetId="9">'[2]ตารางที่ 1 (2564ต่อ)  '!$K$6:$L$29</definedName>
    <definedName name="exclude" localSheetId="10">'[2]ตารางที่ 1 (2564ต่อ)  '!$K$6:$L$29</definedName>
    <definedName name="exclude" localSheetId="3">'[3]ตารางที่ 1 (2565)'!$K$6:$L$29</definedName>
    <definedName name="exclude" localSheetId="4">'[3]ตารางที่ 1 (2565)'!$K$6:$L$29</definedName>
    <definedName name="exclude" localSheetId="5">'[3]ตารางที่ 1 (2565)'!$K$6:$L$29</definedName>
    <definedName name="exclude" localSheetId="6">'[3]ตารางที่ 1 (2565)'!$K$6:$L$29</definedName>
    <definedName name="exclude">'[4]ตารางที่ 1 (ต่อ)'!$J$5:$K$27</definedName>
    <definedName name="exclude2018">'[5]ตารางที่ 1 ต้นทุนผลผลิตรวม(ต่อ)'!$H$5:$I$28</definedName>
    <definedName name="exclude2563" localSheetId="12">'[2]ตารางที่ 1 (2563ต่อ) '!$H$5:$I$30</definedName>
    <definedName name="exclude2563" localSheetId="13">'[2]ตารางที่ 1 (2563ต่อ) '!$H$5:$I$30</definedName>
    <definedName name="exclude2563" localSheetId="7">'[2]ตารางที่ 1 (2563ต่อ) '!$H$5:$I$30</definedName>
    <definedName name="exclude2563" localSheetId="9">'[2]ตารางที่ 1 (2563ต่อ) '!$H$5:$I$30</definedName>
    <definedName name="exclude2563" localSheetId="10">'[2]ตารางที่ 1 (2563ต่อ) '!$H$5:$I$30</definedName>
    <definedName name="exclude2563" localSheetId="1">'ตารางที่ 1 (ต่อ)'!#REF!</definedName>
    <definedName name="exclude2563">'[6]ตารางที่ 1 (2563ต่อ) '!$H$5:$I$30</definedName>
    <definedName name="poum2019">'[7]ตารางที่ 1.2562 (ต่อ) '!$I$5:$J$28</definedName>
    <definedName name="_xlnm.Print_Area" localSheetId="15">'ต.12 (2568'!$A$1:$J$10</definedName>
    <definedName name="_xlnm.Print_Area" localSheetId="12">'ตาราง 10 ผลผลิตหลักแยก (2568)'!$A$1:$T$7</definedName>
    <definedName name="_xlnm.Print_Area" localSheetId="7">'ตาราง 7 ปี 2568'!$A$1:$V$58</definedName>
    <definedName name="_xlnm.Print_Area" localSheetId="9">'ตาราง 8 ผลผลิตย่อย ปี 2568'!$A$1:$U$19</definedName>
    <definedName name="_xlnm.Print_Area" localSheetId="1">'ตารางที่ 1 (ต่อ)'!$A$1:$E$30</definedName>
    <definedName name="_xlnm.Print_Area" localSheetId="0">'ตารางที่ 1 ต้นทุนผลผลิตรวม'!$A$1:$F$16</definedName>
    <definedName name="_xlnm.Print_Area" localSheetId="2">'ตารางที่ 2_2568'!$A$1:$R$40</definedName>
    <definedName name="_xlnm.Print_Area" localSheetId="3">'ตารางที่ 3 กิจกรรมย่อย 2568'!$A$1:$L$70</definedName>
    <definedName name="_xlnm.Print_Area" localSheetId="4">'ตารางที่ 4 ต้นทุนผลผลิตย่อย 68'!$B$1:$L$17</definedName>
    <definedName name="_xlnm.Print_Area" localSheetId="5">'ตารางที่ 5 กิจกรรรมหลัก68'!$A$1:$I$10</definedName>
    <definedName name="_xlnm.Print_Area" localSheetId="6">'ตารางที่ 6 ผลผลิตหลัก2568'!$A$1:$I$7</definedName>
    <definedName name="_xlnm.Print_Titles" localSheetId="7">'ตาราง 7 ปี 2568'!$3:$4</definedName>
    <definedName name="_xlnm.Print_Titles" localSheetId="3">'ตารางที่ 3 กิจกรรมย่อย 2568'!$1:$3</definedName>
  </definedNames>
  <calcPr calcId="179021"/>
</workbook>
</file>

<file path=xl/calcChain.xml><?xml version="1.0" encoding="utf-8"?>
<calcChain xmlns="http://schemas.openxmlformats.org/spreadsheetml/2006/main">
  <c r="F21" i="42" l="1"/>
  <c r="F19" i="42"/>
  <c r="G17" i="42" s="1"/>
  <c r="D19" i="42"/>
  <c r="D21" i="42" s="1"/>
  <c r="B19" i="42"/>
  <c r="B21" i="42" s="1"/>
  <c r="G18" i="42"/>
  <c r="E18" i="42"/>
  <c r="C18" i="42"/>
  <c r="C16" i="42"/>
  <c r="E15" i="42"/>
  <c r="C15" i="42"/>
  <c r="G14" i="42"/>
  <c r="E13" i="42"/>
  <c r="C13" i="42"/>
  <c r="G12" i="42"/>
  <c r="E12" i="42"/>
  <c r="C12" i="42"/>
  <c r="C11" i="42"/>
  <c r="G15" i="42" l="1"/>
  <c r="E11" i="42"/>
  <c r="C14" i="42"/>
  <c r="G16" i="42"/>
  <c r="G13" i="42"/>
  <c r="E16" i="42"/>
  <c r="G11" i="42"/>
  <c r="E14" i="42"/>
  <c r="M24" i="22" l="1"/>
  <c r="M12" i="22"/>
  <c r="M7" i="22" l="1"/>
  <c r="L19" i="22"/>
  <c r="J7" i="22" l="1"/>
  <c r="J8" i="22" l="1"/>
  <c r="U58" i="28" l="1"/>
  <c r="U57" i="28"/>
  <c r="U56" i="28"/>
  <c r="U55" i="28"/>
  <c r="H27" i="23"/>
  <c r="G27" i="23"/>
  <c r="F27" i="23"/>
  <c r="E27" i="23"/>
  <c r="H26" i="23"/>
  <c r="G26" i="23"/>
  <c r="F26" i="23"/>
  <c r="E26" i="23"/>
  <c r="I60" i="23" l="1"/>
  <c r="I65" i="23" l="1"/>
  <c r="H64" i="23"/>
  <c r="H63" i="23"/>
  <c r="G64" i="23"/>
  <c r="G63" i="23"/>
  <c r="F64" i="23"/>
  <c r="F63" i="23"/>
  <c r="E64" i="23" l="1"/>
  <c r="E63" i="23"/>
  <c r="I10" i="33" l="1"/>
  <c r="H10" i="33"/>
  <c r="G10" i="33"/>
  <c r="D10" i="33"/>
  <c r="I9" i="33"/>
  <c r="H9" i="33"/>
  <c r="G9" i="33"/>
  <c r="D9" i="33"/>
  <c r="I8" i="33"/>
  <c r="H8" i="33"/>
  <c r="G8" i="33"/>
  <c r="D8" i="33"/>
  <c r="I7" i="33"/>
  <c r="H7" i="33"/>
  <c r="G7" i="33"/>
  <c r="D7" i="33"/>
  <c r="I6" i="33"/>
  <c r="H6" i="33"/>
  <c r="G6" i="33"/>
  <c r="D6" i="33"/>
  <c r="F5" i="33"/>
  <c r="E5" i="33"/>
  <c r="C5" i="33"/>
  <c r="B5" i="33"/>
  <c r="X38" i="32"/>
  <c r="Q38" i="32"/>
  <c r="L38" i="32"/>
  <c r="E38" i="32"/>
  <c r="X37" i="32"/>
  <c r="Q37" i="32"/>
  <c r="L37" i="32"/>
  <c r="E37" i="32"/>
  <c r="X36" i="32"/>
  <c r="Q36" i="32"/>
  <c r="L36" i="32"/>
  <c r="E36" i="32"/>
  <c r="X35" i="32"/>
  <c r="Q35" i="32"/>
  <c r="L35" i="32"/>
  <c r="E35" i="32"/>
  <c r="X34" i="32"/>
  <c r="Q34" i="32"/>
  <c r="L34" i="32"/>
  <c r="E34" i="32"/>
  <c r="X33" i="32"/>
  <c r="Q33" i="32"/>
  <c r="L33" i="32"/>
  <c r="E33" i="32"/>
  <c r="X32" i="32"/>
  <c r="Q32" i="32"/>
  <c r="L32" i="32"/>
  <c r="E32" i="32"/>
  <c r="X31" i="32"/>
  <c r="Q31" i="32"/>
  <c r="L31" i="32"/>
  <c r="E31" i="32"/>
  <c r="X30" i="32"/>
  <c r="Q30" i="32"/>
  <c r="L30" i="32"/>
  <c r="E30" i="32"/>
  <c r="X29" i="32"/>
  <c r="Q29" i="32"/>
  <c r="L29" i="32"/>
  <c r="E29" i="32"/>
  <c r="X28" i="32"/>
  <c r="Q28" i="32"/>
  <c r="L28" i="32"/>
  <c r="E28" i="32"/>
  <c r="X27" i="32"/>
  <c r="Q27" i="32"/>
  <c r="L27" i="32"/>
  <c r="E27" i="32"/>
  <c r="X26" i="32"/>
  <c r="Q26" i="32"/>
  <c r="L26" i="32"/>
  <c r="E26" i="32"/>
  <c r="X25" i="32"/>
  <c r="Q25" i="32"/>
  <c r="L25" i="32"/>
  <c r="E25" i="32"/>
  <c r="X24" i="32"/>
  <c r="Q24" i="32"/>
  <c r="L24" i="32"/>
  <c r="E24" i="32"/>
  <c r="X23" i="32"/>
  <c r="Q23" i="32"/>
  <c r="L23" i="32"/>
  <c r="E23" i="32"/>
  <c r="X22" i="32"/>
  <c r="Q22" i="32"/>
  <c r="L22" i="32"/>
  <c r="E22" i="32"/>
  <c r="X21" i="32"/>
  <c r="Q21" i="32"/>
  <c r="L21" i="32"/>
  <c r="E21" i="32"/>
  <c r="W20" i="32"/>
  <c r="V20" i="32"/>
  <c r="U20" i="32"/>
  <c r="T20" i="32"/>
  <c r="S20" i="32"/>
  <c r="R20" i="32"/>
  <c r="P20" i="32"/>
  <c r="O20" i="32"/>
  <c r="N20" i="32"/>
  <c r="K20" i="32"/>
  <c r="J20" i="32"/>
  <c r="I20" i="32"/>
  <c r="H20" i="32"/>
  <c r="G20" i="32"/>
  <c r="F20" i="32"/>
  <c r="D20" i="32"/>
  <c r="C20" i="32"/>
  <c r="B20" i="32"/>
  <c r="X19" i="32"/>
  <c r="Q19" i="32"/>
  <c r="L19" i="32"/>
  <c r="E19" i="32"/>
  <c r="X18" i="32"/>
  <c r="Q18" i="32"/>
  <c r="L18" i="32"/>
  <c r="E18" i="32"/>
  <c r="X17" i="32"/>
  <c r="Q17" i="32"/>
  <c r="L17" i="32"/>
  <c r="E17" i="32"/>
  <c r="X16" i="32"/>
  <c r="Q16" i="32"/>
  <c r="L16" i="32"/>
  <c r="E16" i="32"/>
  <c r="X15" i="32"/>
  <c r="Q15" i="32"/>
  <c r="L15" i="32"/>
  <c r="E15" i="32"/>
  <c r="X14" i="32"/>
  <c r="Q14" i="32"/>
  <c r="L14" i="32"/>
  <c r="E14" i="32"/>
  <c r="X13" i="32"/>
  <c r="Q13" i="32"/>
  <c r="L13" i="32"/>
  <c r="E13" i="32"/>
  <c r="X12" i="32"/>
  <c r="Q12" i="32"/>
  <c r="L12" i="32"/>
  <c r="E12" i="32"/>
  <c r="X11" i="32"/>
  <c r="Q11" i="32"/>
  <c r="L11" i="32"/>
  <c r="E11" i="32"/>
  <c r="X10" i="32"/>
  <c r="Q10" i="32"/>
  <c r="L10" i="32"/>
  <c r="E10" i="32"/>
  <c r="X9" i="32"/>
  <c r="Q9" i="32"/>
  <c r="L9" i="32"/>
  <c r="E9" i="32"/>
  <c r="X8" i="32"/>
  <c r="Q8" i="32"/>
  <c r="L8" i="32"/>
  <c r="E8" i="32"/>
  <c r="X7" i="32"/>
  <c r="Q7" i="32"/>
  <c r="L7" i="32"/>
  <c r="E7" i="32"/>
  <c r="W6" i="32"/>
  <c r="V6" i="32"/>
  <c r="U6" i="32"/>
  <c r="T6" i="32"/>
  <c r="S6" i="32"/>
  <c r="R6" i="32"/>
  <c r="P6" i="32"/>
  <c r="O6" i="32"/>
  <c r="N6" i="32"/>
  <c r="K6" i="32"/>
  <c r="J6" i="32"/>
  <c r="I6" i="32"/>
  <c r="H6" i="32"/>
  <c r="G6" i="32"/>
  <c r="F6" i="32"/>
  <c r="D6" i="32"/>
  <c r="C6" i="32"/>
  <c r="B6" i="32"/>
  <c r="O7" i="31"/>
  <c r="N7" i="31"/>
  <c r="G7" i="31"/>
  <c r="S6" i="31"/>
  <c r="S7" i="31" s="1"/>
  <c r="N6" i="31"/>
  <c r="Q6" i="31" s="1"/>
  <c r="F6" i="31"/>
  <c r="I6" i="31" s="1"/>
  <c r="E9" i="30"/>
  <c r="D9" i="30"/>
  <c r="C9" i="30"/>
  <c r="B9" i="30"/>
  <c r="S8" i="30"/>
  <c r="N8" i="30"/>
  <c r="F8" i="30"/>
  <c r="I8" i="30" s="1"/>
  <c r="S7" i="30"/>
  <c r="N7" i="30"/>
  <c r="F7" i="30"/>
  <c r="I7" i="30" s="1"/>
  <c r="S6" i="30"/>
  <c r="N6" i="30"/>
  <c r="Q6" i="30" s="1"/>
  <c r="F6" i="30"/>
  <c r="I6" i="30" s="1"/>
  <c r="S5" i="30"/>
  <c r="N5" i="30"/>
  <c r="F5" i="30"/>
  <c r="I5" i="30" s="1"/>
  <c r="P19" i="29"/>
  <c r="N19" i="29"/>
  <c r="M19" i="29"/>
  <c r="L19" i="29"/>
  <c r="K19" i="29"/>
  <c r="H19" i="29"/>
  <c r="F19" i="29"/>
  <c r="E19" i="29"/>
  <c r="D19" i="29"/>
  <c r="C19" i="29"/>
  <c r="T18" i="29"/>
  <c r="O18" i="29"/>
  <c r="R18" i="29" s="1"/>
  <c r="G18" i="29"/>
  <c r="J18" i="29" s="1"/>
  <c r="T17" i="29"/>
  <c r="O17" i="29"/>
  <c r="R17" i="29" s="1"/>
  <c r="G17" i="29"/>
  <c r="J17" i="29" s="1"/>
  <c r="T16" i="29"/>
  <c r="O16" i="29"/>
  <c r="R16" i="29" s="1"/>
  <c r="G16" i="29"/>
  <c r="J16" i="29" s="1"/>
  <c r="T15" i="29"/>
  <c r="O15" i="29"/>
  <c r="R15" i="29" s="1"/>
  <c r="G15" i="29"/>
  <c r="J15" i="29" s="1"/>
  <c r="T14" i="29"/>
  <c r="O14" i="29"/>
  <c r="G14" i="29"/>
  <c r="J14" i="29" s="1"/>
  <c r="T13" i="29"/>
  <c r="O13" i="29"/>
  <c r="G13" i="29"/>
  <c r="J13" i="29" s="1"/>
  <c r="T12" i="29"/>
  <c r="O12" i="29"/>
  <c r="R12" i="29" s="1"/>
  <c r="G12" i="29"/>
  <c r="J12" i="29" s="1"/>
  <c r="T11" i="29"/>
  <c r="O11" i="29"/>
  <c r="G11" i="29"/>
  <c r="J11" i="29" s="1"/>
  <c r="T10" i="29"/>
  <c r="O10" i="29"/>
  <c r="G10" i="29"/>
  <c r="J10" i="29" s="1"/>
  <c r="T9" i="29"/>
  <c r="O9" i="29"/>
  <c r="R9" i="29" s="1"/>
  <c r="G9" i="29"/>
  <c r="J9" i="29" s="1"/>
  <c r="T8" i="29"/>
  <c r="O8" i="29"/>
  <c r="R8" i="29" s="1"/>
  <c r="G8" i="29"/>
  <c r="J8" i="29" s="1"/>
  <c r="T7" i="29"/>
  <c r="O7" i="29"/>
  <c r="R7" i="29" s="1"/>
  <c r="G7" i="29"/>
  <c r="J7" i="29" s="1"/>
  <c r="T6" i="29"/>
  <c r="O6" i="29"/>
  <c r="G6" i="29"/>
  <c r="Z27" i="32" l="1"/>
  <c r="AE28" i="32"/>
  <c r="U39" i="32"/>
  <c r="M35" i="32"/>
  <c r="AA27" i="32"/>
  <c r="AA35" i="32"/>
  <c r="P39" i="32"/>
  <c r="S14" i="29"/>
  <c r="Z28" i="32"/>
  <c r="H5" i="33"/>
  <c r="M27" i="32"/>
  <c r="G39" i="32"/>
  <c r="H39" i="32"/>
  <c r="J9" i="33"/>
  <c r="G5" i="33"/>
  <c r="V39" i="32"/>
  <c r="Z14" i="32"/>
  <c r="Y26" i="32"/>
  <c r="C39" i="32"/>
  <c r="R39" i="32"/>
  <c r="Z30" i="32"/>
  <c r="Y30" i="32"/>
  <c r="N39" i="32"/>
  <c r="N40" i="32" s="1"/>
  <c r="Z9" i="32"/>
  <c r="AA15" i="32"/>
  <c r="AA19" i="32"/>
  <c r="AA13" i="32"/>
  <c r="AA17" i="32"/>
  <c r="Z32" i="32"/>
  <c r="Y13" i="32"/>
  <c r="Y11" i="32"/>
  <c r="Y19" i="32"/>
  <c r="X6" i="32"/>
  <c r="X20" i="32"/>
  <c r="AA22" i="32"/>
  <c r="AA24" i="32"/>
  <c r="AA26" i="32"/>
  <c r="AA8" i="32"/>
  <c r="AA10" i="32"/>
  <c r="AA29" i="32"/>
  <c r="AA31" i="32"/>
  <c r="AA33" i="32"/>
  <c r="AA37" i="32"/>
  <c r="Y33" i="32"/>
  <c r="S39" i="32"/>
  <c r="T39" i="32"/>
  <c r="AA38" i="32"/>
  <c r="Y34" i="32"/>
  <c r="AA12" i="32"/>
  <c r="Y12" i="32"/>
  <c r="Y29" i="32"/>
  <c r="Y31" i="32"/>
  <c r="O39" i="32"/>
  <c r="Y36" i="32"/>
  <c r="Z12" i="32"/>
  <c r="Q6" i="32"/>
  <c r="Z11" i="32"/>
  <c r="Y14" i="32"/>
  <c r="Z17" i="32"/>
  <c r="Z19" i="32"/>
  <c r="Y9" i="32"/>
  <c r="J7" i="33"/>
  <c r="I5" i="33"/>
  <c r="J6" i="33"/>
  <c r="J8" i="33"/>
  <c r="J10" i="33"/>
  <c r="W39" i="32"/>
  <c r="Y27" i="32"/>
  <c r="Y35" i="32"/>
  <c r="AA21" i="32"/>
  <c r="AA23" i="32"/>
  <c r="AA25" i="32"/>
  <c r="AA30" i="32"/>
  <c r="AA32" i="32"/>
  <c r="Y25" i="32"/>
  <c r="Y32" i="32"/>
  <c r="AA34" i="32"/>
  <c r="Z24" i="32"/>
  <c r="Z34" i="32"/>
  <c r="Z26" i="32"/>
  <c r="Y28" i="32"/>
  <c r="Y38" i="32"/>
  <c r="Q20" i="32"/>
  <c r="Y22" i="32"/>
  <c r="Y24" i="32"/>
  <c r="Z31" i="32"/>
  <c r="Z33" i="32"/>
  <c r="Z36" i="32"/>
  <c r="Y37" i="32"/>
  <c r="Y23" i="32"/>
  <c r="Z23" i="32"/>
  <c r="Z25" i="32"/>
  <c r="Z38" i="32"/>
  <c r="AA16" i="32"/>
  <c r="AA18" i="32"/>
  <c r="AA7" i="32"/>
  <c r="AA9" i="32"/>
  <c r="AA11" i="32"/>
  <c r="Y17" i="32"/>
  <c r="Z16" i="32"/>
  <c r="Z18" i="32"/>
  <c r="Y15" i="32"/>
  <c r="Y10" i="32"/>
  <c r="Z10" i="32"/>
  <c r="Y16" i="32"/>
  <c r="Y18" i="32"/>
  <c r="Y8" i="32"/>
  <c r="I39" i="32"/>
  <c r="J39" i="32"/>
  <c r="K39" i="32"/>
  <c r="M29" i="32"/>
  <c r="F39" i="32"/>
  <c r="AA14" i="32"/>
  <c r="M8" i="32"/>
  <c r="M15" i="32"/>
  <c r="B39" i="32"/>
  <c r="D39" i="32"/>
  <c r="Z29" i="32"/>
  <c r="M36" i="32"/>
  <c r="Z21" i="32"/>
  <c r="M28" i="32"/>
  <c r="AB28" i="32" s="1"/>
  <c r="Z37" i="32"/>
  <c r="Z7" i="32"/>
  <c r="Z15" i="32"/>
  <c r="M14" i="32"/>
  <c r="M31" i="32"/>
  <c r="M22" i="32"/>
  <c r="M37" i="32"/>
  <c r="AA28" i="32"/>
  <c r="M30" i="32"/>
  <c r="M21" i="32"/>
  <c r="AA36" i="32"/>
  <c r="M7" i="32"/>
  <c r="M13" i="32"/>
  <c r="M23" i="32"/>
  <c r="E20" i="32"/>
  <c r="Z35" i="32"/>
  <c r="M38" i="32"/>
  <c r="Z13" i="32"/>
  <c r="M16" i="32"/>
  <c r="M9" i="32"/>
  <c r="E6" i="32"/>
  <c r="M17" i="32"/>
  <c r="D5" i="33"/>
  <c r="M33" i="32"/>
  <c r="L6" i="32"/>
  <c r="Z8" i="32"/>
  <c r="M12" i="32"/>
  <c r="L20" i="32"/>
  <c r="Z22" i="32"/>
  <c r="M26" i="32"/>
  <c r="M34" i="32"/>
  <c r="M32" i="32"/>
  <c r="M11" i="32"/>
  <c r="M18" i="32"/>
  <c r="M24" i="32"/>
  <c r="M19" i="32"/>
  <c r="M25" i="32"/>
  <c r="Y7" i="32"/>
  <c r="M10" i="32"/>
  <c r="Y21" i="32"/>
  <c r="Q7" i="31"/>
  <c r="I7" i="31"/>
  <c r="T6" i="31"/>
  <c r="T7" i="31" s="1"/>
  <c r="R6" i="31"/>
  <c r="R7" i="31" s="1"/>
  <c r="F7" i="31"/>
  <c r="R8" i="30"/>
  <c r="T6" i="30"/>
  <c r="R7" i="30"/>
  <c r="F9" i="30"/>
  <c r="R5" i="30"/>
  <c r="Q8" i="30"/>
  <c r="T8" i="30" s="1"/>
  <c r="Q7" i="30"/>
  <c r="T7" i="30" s="1"/>
  <c r="Q5" i="30"/>
  <c r="T5" i="30" s="1"/>
  <c r="R6" i="30"/>
  <c r="N9" i="30"/>
  <c r="U18" i="29"/>
  <c r="O19" i="29"/>
  <c r="S16" i="29"/>
  <c r="U15" i="29"/>
  <c r="G19" i="29"/>
  <c r="S18" i="29"/>
  <c r="S8" i="29"/>
  <c r="S10" i="29"/>
  <c r="S11" i="29"/>
  <c r="S17" i="29"/>
  <c r="S12" i="29"/>
  <c r="U16" i="29"/>
  <c r="J6" i="29"/>
  <c r="S13" i="29"/>
  <c r="S9" i="29"/>
  <c r="U12" i="29"/>
  <c r="U17" i="29"/>
  <c r="U8" i="29"/>
  <c r="U7" i="29"/>
  <c r="U9" i="29"/>
  <c r="S7" i="29"/>
  <c r="R14" i="29"/>
  <c r="U14" i="29" s="1"/>
  <c r="S15" i="29"/>
  <c r="S6" i="29"/>
  <c r="R13" i="29"/>
  <c r="U13" i="29" s="1"/>
  <c r="R11" i="29"/>
  <c r="U11" i="29" s="1"/>
  <c r="R6" i="29"/>
  <c r="R10" i="29"/>
  <c r="U10" i="29" s="1"/>
  <c r="AB26" i="32" l="1"/>
  <c r="AA20" i="32"/>
  <c r="AC22" i="32"/>
  <c r="Z20" i="32"/>
  <c r="AB11" i="32"/>
  <c r="AB30" i="32"/>
  <c r="AB13" i="32"/>
  <c r="J5" i="33"/>
  <c r="E39" i="32"/>
  <c r="AB35" i="32"/>
  <c r="AB27" i="32"/>
  <c r="AB37" i="32"/>
  <c r="AB24" i="32"/>
  <c r="X39" i="32"/>
  <c r="AA6" i="32"/>
  <c r="Y6" i="32"/>
  <c r="Q39" i="32"/>
  <c r="AB19" i="32"/>
  <c r="AB36" i="32"/>
  <c r="AB33" i="32"/>
  <c r="AB34" i="32"/>
  <c r="AB29" i="32"/>
  <c r="AB31" i="32"/>
  <c r="AB16" i="32"/>
  <c r="AB9" i="32"/>
  <c r="AB12" i="32"/>
  <c r="AB14" i="32"/>
  <c r="AB23" i="32"/>
  <c r="AB25" i="32"/>
  <c r="AB22" i="32"/>
  <c r="AB32" i="32"/>
  <c r="AB21" i="32"/>
  <c r="Y20" i="32"/>
  <c r="AB38" i="32"/>
  <c r="AB18" i="32"/>
  <c r="AB10" i="32"/>
  <c r="AB15" i="32"/>
  <c r="AB8" i="32"/>
  <c r="AB17" i="32"/>
  <c r="AB7" i="32"/>
  <c r="Z6" i="32"/>
  <c r="M20" i="32"/>
  <c r="M6" i="32"/>
  <c r="L39" i="32"/>
  <c r="U6" i="29"/>
  <c r="Y39" i="32" l="1"/>
  <c r="AB20" i="32"/>
  <c r="M39" i="32"/>
  <c r="AB6" i="32"/>
  <c r="I13" i="24" l="1"/>
  <c r="I5" i="24"/>
  <c r="I7" i="24"/>
  <c r="I8" i="24"/>
  <c r="I9" i="24"/>
  <c r="I10" i="24"/>
  <c r="I14" i="24"/>
  <c r="I15" i="24"/>
  <c r="I16" i="24"/>
  <c r="I4" i="24"/>
  <c r="F12" i="24" l="1"/>
  <c r="I12" i="24" s="1"/>
  <c r="F11" i="24"/>
  <c r="I11" i="24" s="1"/>
  <c r="F6" i="24"/>
  <c r="I6" i="24" s="1"/>
  <c r="G58" i="28" l="1"/>
  <c r="J58" i="28" s="1"/>
  <c r="G57" i="28"/>
  <c r="J57" i="28" s="1"/>
  <c r="G56" i="28"/>
  <c r="J56" i="28" s="1"/>
  <c r="G55" i="28"/>
  <c r="G54" i="28"/>
  <c r="J54" i="28" s="1"/>
  <c r="G53" i="28"/>
  <c r="G51" i="28"/>
  <c r="J51" i="28" s="1"/>
  <c r="G50" i="28"/>
  <c r="G49" i="28"/>
  <c r="G48" i="28"/>
  <c r="G47" i="28"/>
  <c r="J47" i="28" s="1"/>
  <c r="G46" i="28"/>
  <c r="J46" i="28" s="1"/>
  <c r="G45" i="28"/>
  <c r="J45" i="28" s="1"/>
  <c r="G44" i="28"/>
  <c r="G43" i="28"/>
  <c r="G42" i="28"/>
  <c r="G41" i="28"/>
  <c r="G40" i="28"/>
  <c r="G39" i="28"/>
  <c r="J39" i="28" s="1"/>
  <c r="G38" i="28"/>
  <c r="G37" i="28"/>
  <c r="J37" i="28" s="1"/>
  <c r="G36" i="28"/>
  <c r="G35" i="28"/>
  <c r="G34" i="28"/>
  <c r="G33" i="28"/>
  <c r="G32" i="28"/>
  <c r="G31" i="28"/>
  <c r="G30" i="28"/>
  <c r="G29" i="28"/>
  <c r="G28" i="28"/>
  <c r="J28" i="28" s="1"/>
  <c r="G27" i="28"/>
  <c r="G26" i="28"/>
  <c r="J26" i="28" s="1"/>
  <c r="G25" i="28"/>
  <c r="G24" i="28"/>
  <c r="G23" i="28"/>
  <c r="J23" i="28" s="1"/>
  <c r="G22" i="28"/>
  <c r="G21" i="28"/>
  <c r="G20" i="28"/>
  <c r="J20" i="28" s="1"/>
  <c r="P58" i="28"/>
  <c r="S58" i="28" s="1"/>
  <c r="P57" i="28"/>
  <c r="S57" i="28" s="1"/>
  <c r="P56" i="28"/>
  <c r="P55" i="28"/>
  <c r="J55" i="28"/>
  <c r="U54" i="28"/>
  <c r="P54" i="28"/>
  <c r="U53" i="28"/>
  <c r="P53" i="28"/>
  <c r="S53" i="28" s="1"/>
  <c r="U52" i="28"/>
  <c r="P52" i="28"/>
  <c r="S52" i="28" s="1"/>
  <c r="G52" i="28"/>
  <c r="J52" i="28" s="1"/>
  <c r="V52" i="28" s="1"/>
  <c r="U51" i="28"/>
  <c r="P51" i="28"/>
  <c r="S51" i="28" s="1"/>
  <c r="U50" i="28"/>
  <c r="P50" i="28"/>
  <c r="S50" i="28" s="1"/>
  <c r="U49" i="28"/>
  <c r="P49" i="28"/>
  <c r="S49" i="28" s="1"/>
  <c r="U48" i="28"/>
  <c r="P48" i="28"/>
  <c r="S48" i="28" s="1"/>
  <c r="U47" i="28"/>
  <c r="P47" i="28"/>
  <c r="U46" i="28"/>
  <c r="P46" i="28"/>
  <c r="T46" i="28" s="1"/>
  <c r="U45" i="28"/>
  <c r="P45" i="28"/>
  <c r="U44" i="28"/>
  <c r="P44" i="28"/>
  <c r="S44" i="28" s="1"/>
  <c r="U43" i="28"/>
  <c r="P43" i="28"/>
  <c r="S43" i="28" s="1"/>
  <c r="U42" i="28"/>
  <c r="P42" i="28"/>
  <c r="S42" i="28" s="1"/>
  <c r="U41" i="28"/>
  <c r="P41" i="28"/>
  <c r="S41" i="28" s="1"/>
  <c r="J41" i="28"/>
  <c r="U40" i="28"/>
  <c r="P40" i="28"/>
  <c r="S40" i="28" s="1"/>
  <c r="U39" i="28"/>
  <c r="P39" i="28"/>
  <c r="U38" i="28"/>
  <c r="P38" i="28"/>
  <c r="T38" i="28" s="1"/>
  <c r="J38" i="28"/>
  <c r="U37" i="28"/>
  <c r="P37" i="28"/>
  <c r="S37" i="28" s="1"/>
  <c r="V37" i="28" s="1"/>
  <c r="U36" i="28"/>
  <c r="P36" i="28"/>
  <c r="S36" i="28" s="1"/>
  <c r="U35" i="28"/>
  <c r="P35" i="28"/>
  <c r="U34" i="28"/>
  <c r="P34" i="28"/>
  <c r="S34" i="28" s="1"/>
  <c r="U33" i="28"/>
  <c r="P33" i="28"/>
  <c r="S33" i="28" s="1"/>
  <c r="U32" i="28"/>
  <c r="P32" i="28"/>
  <c r="S32" i="28" s="1"/>
  <c r="U31" i="28"/>
  <c r="P31" i="28"/>
  <c r="S31" i="28" s="1"/>
  <c r="U30" i="28"/>
  <c r="P30" i="28"/>
  <c r="S30" i="28" s="1"/>
  <c r="J30" i="28"/>
  <c r="U29" i="28"/>
  <c r="P29" i="28"/>
  <c r="S29" i="28" s="1"/>
  <c r="J29" i="28"/>
  <c r="U28" i="28"/>
  <c r="P28" i="28"/>
  <c r="S28" i="28" s="1"/>
  <c r="U27" i="28"/>
  <c r="P27" i="28"/>
  <c r="S27" i="28" s="1"/>
  <c r="J27" i="28"/>
  <c r="U26" i="28"/>
  <c r="P26" i="28"/>
  <c r="S26" i="28" s="1"/>
  <c r="U25" i="28"/>
  <c r="P25" i="28"/>
  <c r="U24" i="28"/>
  <c r="P24" i="28"/>
  <c r="S24" i="28" s="1"/>
  <c r="U23" i="28"/>
  <c r="P23" i="28"/>
  <c r="U22" i="28"/>
  <c r="P22" i="28"/>
  <c r="S22" i="28" s="1"/>
  <c r="U21" i="28"/>
  <c r="P21" i="28"/>
  <c r="S21" i="28" s="1"/>
  <c r="U20" i="28"/>
  <c r="P20" i="28"/>
  <c r="S20" i="28" s="1"/>
  <c r="O19" i="28"/>
  <c r="N19" i="28"/>
  <c r="M19" i="28"/>
  <c r="L19" i="28"/>
  <c r="F19" i="28"/>
  <c r="E19" i="28"/>
  <c r="D19" i="28"/>
  <c r="C19" i="28"/>
  <c r="U18" i="28"/>
  <c r="P18" i="28"/>
  <c r="G18" i="28"/>
  <c r="J18" i="28" s="1"/>
  <c r="U17" i="28"/>
  <c r="P17" i="28"/>
  <c r="S17" i="28" s="1"/>
  <c r="G17" i="28"/>
  <c r="J17" i="28" s="1"/>
  <c r="U16" i="28"/>
  <c r="P16" i="28"/>
  <c r="S16" i="28" s="1"/>
  <c r="G16" i="28"/>
  <c r="J16" i="28" s="1"/>
  <c r="U15" i="28"/>
  <c r="P15" i="28"/>
  <c r="S15" i="28" s="1"/>
  <c r="G15" i="28"/>
  <c r="U14" i="28"/>
  <c r="P14" i="28"/>
  <c r="S14" i="28" s="1"/>
  <c r="G14" i="28"/>
  <c r="U13" i="28"/>
  <c r="P13" i="28"/>
  <c r="S13" i="28" s="1"/>
  <c r="G13" i="28"/>
  <c r="U12" i="28"/>
  <c r="P12" i="28"/>
  <c r="S12" i="28" s="1"/>
  <c r="G12" i="28"/>
  <c r="U11" i="28"/>
  <c r="P11" i="28"/>
  <c r="S11" i="28" s="1"/>
  <c r="G11" i="28"/>
  <c r="J11" i="28" s="1"/>
  <c r="U10" i="28"/>
  <c r="P10" i="28"/>
  <c r="S10" i="28" s="1"/>
  <c r="G10" i="28"/>
  <c r="U9" i="28"/>
  <c r="P9" i="28"/>
  <c r="S9" i="28" s="1"/>
  <c r="G9" i="28"/>
  <c r="U8" i="28"/>
  <c r="P8" i="28"/>
  <c r="S8" i="28" s="1"/>
  <c r="G8" i="28"/>
  <c r="J8" i="28" s="1"/>
  <c r="U7" i="28"/>
  <c r="P7" i="28"/>
  <c r="G7" i="28"/>
  <c r="J7" i="28" s="1"/>
  <c r="U6" i="28"/>
  <c r="P6" i="28"/>
  <c r="S6" i="28" s="1"/>
  <c r="G6" i="28"/>
  <c r="J6" i="28" s="1"/>
  <c r="Q5" i="28"/>
  <c r="O5" i="28"/>
  <c r="N5" i="28"/>
  <c r="M5" i="28"/>
  <c r="L5" i="28"/>
  <c r="H5" i="28"/>
  <c r="F5" i="28"/>
  <c r="E5" i="28"/>
  <c r="D5" i="28"/>
  <c r="C5" i="28"/>
  <c r="C5" i="27"/>
  <c r="D5" i="27"/>
  <c r="E5" i="27"/>
  <c r="B5" i="27"/>
  <c r="F4" i="27"/>
  <c r="I4" i="27" s="1"/>
  <c r="I5" i="27" s="1"/>
  <c r="E7" i="25"/>
  <c r="D7" i="25"/>
  <c r="C7" i="25"/>
  <c r="B7" i="25"/>
  <c r="E6" i="25"/>
  <c r="D6" i="25"/>
  <c r="C6" i="25"/>
  <c r="B6" i="25"/>
  <c r="E5" i="25"/>
  <c r="D5" i="25"/>
  <c r="C5" i="25"/>
  <c r="B5" i="25"/>
  <c r="E4" i="25"/>
  <c r="D4" i="25"/>
  <c r="C4" i="25"/>
  <c r="B4" i="25"/>
  <c r="T56" i="28" l="1"/>
  <c r="T25" i="28"/>
  <c r="T39" i="28"/>
  <c r="T47" i="28"/>
  <c r="T23" i="28"/>
  <c r="T55" i="28"/>
  <c r="T35" i="28"/>
  <c r="T9" i="28"/>
  <c r="V51" i="28"/>
  <c r="V20" i="28"/>
  <c r="V29" i="28"/>
  <c r="V26" i="28"/>
  <c r="V41" i="28"/>
  <c r="V28" i="28"/>
  <c r="V27" i="28"/>
  <c r="V30" i="28"/>
  <c r="T13" i="28"/>
  <c r="T14" i="28"/>
  <c r="T31" i="28"/>
  <c r="J9" i="28"/>
  <c r="T15" i="28"/>
  <c r="T18" i="28"/>
  <c r="F5" i="27"/>
  <c r="T12" i="28"/>
  <c r="T26" i="28"/>
  <c r="T42" i="28"/>
  <c r="T10" i="28"/>
  <c r="T50" i="28"/>
  <c r="S35" i="28"/>
  <c r="T7" i="28"/>
  <c r="T58" i="28"/>
  <c r="T48" i="28"/>
  <c r="T44" i="28"/>
  <c r="S38" i="28"/>
  <c r="V38" i="28" s="1"/>
  <c r="V57" i="28"/>
  <c r="V58" i="28"/>
  <c r="T30" i="28"/>
  <c r="T34" i="28"/>
  <c r="T36" i="28"/>
  <c r="S39" i="28"/>
  <c r="V39" i="28" s="1"/>
  <c r="T29" i="28"/>
  <c r="T33" i="28"/>
  <c r="T43" i="28"/>
  <c r="T32" i="28"/>
  <c r="T40" i="28"/>
  <c r="T41" i="28"/>
  <c r="J32" i="28"/>
  <c r="V32" i="28" s="1"/>
  <c r="T37" i="28"/>
  <c r="S25" i="28"/>
  <c r="T28" i="28"/>
  <c r="T21" i="28"/>
  <c r="T27" i="28"/>
  <c r="T24" i="28"/>
  <c r="T22" i="28"/>
  <c r="J21" i="28"/>
  <c r="V21" i="28" s="1"/>
  <c r="T51" i="28"/>
  <c r="S47" i="28"/>
  <c r="V47" i="28" s="1"/>
  <c r="T53" i="28"/>
  <c r="T52" i="28"/>
  <c r="T49" i="28"/>
  <c r="J49" i="28"/>
  <c r="V49" i="28" s="1"/>
  <c r="J48" i="28"/>
  <c r="V48" i="28" s="1"/>
  <c r="T54" i="28"/>
  <c r="S56" i="28"/>
  <c r="V56" i="28" s="1"/>
  <c r="S55" i="28"/>
  <c r="V55" i="28" s="1"/>
  <c r="G19" i="28"/>
  <c r="P19" i="28"/>
  <c r="J53" i="28"/>
  <c r="V53" i="28" s="1"/>
  <c r="T57" i="28"/>
  <c r="J36" i="28"/>
  <c r="V36" i="28" s="1"/>
  <c r="J44" i="28"/>
  <c r="V44" i="28" s="1"/>
  <c r="T6" i="28"/>
  <c r="V11" i="28"/>
  <c r="V8" i="28"/>
  <c r="V17" i="28"/>
  <c r="V9" i="28"/>
  <c r="V16" i="28"/>
  <c r="P5" i="28"/>
  <c r="S18" i="28"/>
  <c r="V18" i="28" s="1"/>
  <c r="J14" i="28"/>
  <c r="V14" i="28" s="1"/>
  <c r="T17" i="28"/>
  <c r="G5" i="28"/>
  <c r="T11" i="28"/>
  <c r="J15" i="28"/>
  <c r="V15" i="28" s="1"/>
  <c r="V6" i="28"/>
  <c r="S7" i="28"/>
  <c r="V7" i="28" s="1"/>
  <c r="T8" i="28"/>
  <c r="J13" i="28"/>
  <c r="V13" i="28" s="1"/>
  <c r="T16" i="28"/>
  <c r="T20" i="28"/>
  <c r="J25" i="28"/>
  <c r="V25" i="28" s="1"/>
  <c r="J35" i="28"/>
  <c r="J43" i="28"/>
  <c r="V43" i="28" s="1"/>
  <c r="S45" i="28"/>
  <c r="V45" i="28" s="1"/>
  <c r="S46" i="28"/>
  <c r="V46" i="28" s="1"/>
  <c r="S54" i="28"/>
  <c r="V54" i="28" s="1"/>
  <c r="J12" i="28"/>
  <c r="V12" i="28" s="1"/>
  <c r="J24" i="28"/>
  <c r="V24" i="28" s="1"/>
  <c r="J33" i="28"/>
  <c r="V33" i="28" s="1"/>
  <c r="J34" i="28"/>
  <c r="V34" i="28" s="1"/>
  <c r="J42" i="28"/>
  <c r="V42" i="28" s="1"/>
  <c r="T45" i="28"/>
  <c r="J10" i="28"/>
  <c r="V10" i="28" s="1"/>
  <c r="J22" i="28"/>
  <c r="V22" i="28" s="1"/>
  <c r="J31" i="28"/>
  <c r="V31" i="28" s="1"/>
  <c r="J40" i="28"/>
  <c r="V40" i="28" s="1"/>
  <c r="J50" i="28"/>
  <c r="V50" i="28" s="1"/>
  <c r="S23" i="28"/>
  <c r="V23" i="28" s="1"/>
  <c r="V35" i="28" l="1"/>
  <c r="F8" i="25" l="1"/>
  <c r="F7" i="25"/>
  <c r="I7" i="25" s="1"/>
  <c r="F6" i="25"/>
  <c r="I6" i="25" s="1"/>
  <c r="F5" i="25"/>
  <c r="I5" i="25" s="1"/>
  <c r="F4" i="25"/>
  <c r="I4" i="25" s="1"/>
  <c r="J17" i="24" l="1"/>
  <c r="H17" i="24"/>
  <c r="G17" i="24"/>
  <c r="F17" i="24"/>
  <c r="E17" i="24"/>
  <c r="L16" i="24"/>
  <c r="L15" i="24"/>
  <c r="L14" i="24"/>
  <c r="L13" i="24"/>
  <c r="L12" i="24"/>
  <c r="L11" i="24"/>
  <c r="L10" i="24"/>
  <c r="L9" i="24"/>
  <c r="L7" i="24"/>
  <c r="L6" i="24"/>
  <c r="L5" i="24"/>
  <c r="L4" i="24"/>
  <c r="L8" i="24" l="1"/>
  <c r="I17" i="24"/>
  <c r="I68" i="23"/>
  <c r="D68" i="23"/>
  <c r="I64" i="23"/>
  <c r="L64" i="23" s="1"/>
  <c r="I63" i="23"/>
  <c r="L63" i="23" s="1"/>
  <c r="I62" i="23"/>
  <c r="L62" i="23" s="1"/>
  <c r="I61" i="23"/>
  <c r="L61" i="23" s="1"/>
  <c r="D60" i="23"/>
  <c r="D56" i="23"/>
  <c r="D51" i="23"/>
  <c r="D45" i="23"/>
  <c r="I41" i="23"/>
  <c r="L41" i="23" s="1"/>
  <c r="D40" i="23"/>
  <c r="D37" i="23"/>
  <c r="D33" i="23"/>
  <c r="I27" i="23"/>
  <c r="L27" i="23" s="1"/>
  <c r="I26" i="23"/>
  <c r="D25" i="23"/>
  <c r="I22" i="23"/>
  <c r="L22" i="23" s="1"/>
  <c r="I21" i="23"/>
  <c r="L21" i="23" s="1"/>
  <c r="I20" i="23"/>
  <c r="L20" i="23" s="1"/>
  <c r="I19" i="23"/>
  <c r="L19" i="23" s="1"/>
  <c r="H18" i="23"/>
  <c r="G18" i="23"/>
  <c r="F18" i="23"/>
  <c r="E18" i="23"/>
  <c r="I17" i="23"/>
  <c r="L17" i="23" s="1"/>
  <c r="I16" i="23"/>
  <c r="L16" i="23" s="1"/>
  <c r="I15" i="23"/>
  <c r="L15" i="23" s="1"/>
  <c r="I14" i="23"/>
  <c r="L14" i="23" s="1"/>
  <c r="I13" i="23"/>
  <c r="L13" i="23" s="1"/>
  <c r="I12" i="23"/>
  <c r="L12" i="23" s="1"/>
  <c r="I11" i="23"/>
  <c r="L11" i="23" s="1"/>
  <c r="I10" i="23"/>
  <c r="L10" i="23" s="1"/>
  <c r="I9" i="23"/>
  <c r="L9" i="23" s="1"/>
  <c r="I8" i="23"/>
  <c r="L8" i="23" s="1"/>
  <c r="I7" i="23"/>
  <c r="L7" i="23" s="1"/>
  <c r="I6" i="23"/>
  <c r="I5" i="23"/>
  <c r="L5" i="23" s="1"/>
  <c r="J4" i="23"/>
  <c r="H4" i="23"/>
  <c r="G4" i="23"/>
  <c r="F4" i="23"/>
  <c r="E4" i="23"/>
  <c r="H31" i="23" l="1"/>
  <c r="F31" i="23"/>
  <c r="F32" i="23"/>
  <c r="H30" i="23"/>
  <c r="F30" i="23"/>
  <c r="F29" i="23"/>
  <c r="H29" i="23"/>
  <c r="H32" i="23"/>
  <c r="G32" i="23"/>
  <c r="E32" i="23"/>
  <c r="G31" i="23"/>
  <c r="E31" i="23"/>
  <c r="G30" i="23"/>
  <c r="E30" i="23"/>
  <c r="E29" i="23"/>
  <c r="G29" i="23"/>
  <c r="G34" i="23"/>
  <c r="F36" i="23"/>
  <c r="F35" i="23"/>
  <c r="H36" i="23"/>
  <c r="F34" i="23"/>
  <c r="H35" i="23"/>
  <c r="E36" i="23"/>
  <c r="H34" i="23"/>
  <c r="E35" i="23"/>
  <c r="G36" i="23"/>
  <c r="E34" i="23"/>
  <c r="G35" i="23"/>
  <c r="F38" i="23"/>
  <c r="F39" i="23"/>
  <c r="E39" i="23"/>
  <c r="E38" i="23"/>
  <c r="H39" i="23"/>
  <c r="H38" i="23"/>
  <c r="G39" i="23"/>
  <c r="G38" i="23"/>
  <c r="H59" i="23"/>
  <c r="F57" i="23"/>
  <c r="H58" i="23"/>
  <c r="E59" i="23"/>
  <c r="H57" i="23"/>
  <c r="E58" i="23"/>
  <c r="G59" i="23"/>
  <c r="E57" i="23"/>
  <c r="F58" i="23"/>
  <c r="G58" i="23"/>
  <c r="G57" i="23"/>
  <c r="F59" i="23"/>
  <c r="G66" i="23"/>
  <c r="F67" i="23"/>
  <c r="F66" i="23"/>
  <c r="H67" i="23"/>
  <c r="E67" i="23"/>
  <c r="E66" i="23"/>
  <c r="H66" i="23"/>
  <c r="G67" i="23"/>
  <c r="H23" i="23"/>
  <c r="E24" i="23"/>
  <c r="G24" i="23"/>
  <c r="G23" i="23"/>
  <c r="F24" i="23"/>
  <c r="F23" i="23"/>
  <c r="H24" i="23"/>
  <c r="E23" i="23"/>
  <c r="H50" i="23"/>
  <c r="G47" i="23"/>
  <c r="E49" i="23"/>
  <c r="G48" i="23"/>
  <c r="H49" i="23"/>
  <c r="G46" i="23"/>
  <c r="E48" i="23"/>
  <c r="H48" i="23"/>
  <c r="F50" i="23"/>
  <c r="E47" i="23"/>
  <c r="E50" i="23"/>
  <c r="H47" i="23"/>
  <c r="F49" i="23"/>
  <c r="E46" i="23"/>
  <c r="G50" i="23"/>
  <c r="H46" i="23"/>
  <c r="F48" i="23"/>
  <c r="F47" i="23"/>
  <c r="G49" i="23"/>
  <c r="F46" i="23"/>
  <c r="G44" i="23"/>
  <c r="E42" i="23"/>
  <c r="F44" i="23"/>
  <c r="G43" i="23"/>
  <c r="F43" i="23"/>
  <c r="H42" i="23"/>
  <c r="G42" i="23"/>
  <c r="E44" i="23"/>
  <c r="H44" i="23"/>
  <c r="F42" i="23"/>
  <c r="H43" i="23"/>
  <c r="E43" i="23"/>
  <c r="G55" i="23"/>
  <c r="E55" i="23"/>
  <c r="H52" i="23"/>
  <c r="G54" i="23"/>
  <c r="E54" i="23"/>
  <c r="G52" i="23"/>
  <c r="G53" i="23"/>
  <c r="E53" i="23"/>
  <c r="E52" i="23"/>
  <c r="H55" i="23"/>
  <c r="F55" i="23"/>
  <c r="F52" i="23"/>
  <c r="H54" i="23"/>
  <c r="F54" i="23"/>
  <c r="H53" i="23"/>
  <c r="F53" i="23"/>
  <c r="H69" i="23"/>
  <c r="E69" i="23"/>
  <c r="F69" i="23"/>
  <c r="G69" i="23"/>
  <c r="L26" i="23"/>
  <c r="I28" i="23"/>
  <c r="I4" i="23"/>
  <c r="L6" i="23"/>
  <c r="I18" i="23"/>
  <c r="I52" i="23" l="1"/>
  <c r="I44" i="23"/>
  <c r="L44" i="23" s="1"/>
  <c r="I24" i="23"/>
  <c r="L24" i="23" s="1"/>
  <c r="I36" i="23"/>
  <c r="L36" i="23" s="1"/>
  <c r="I43" i="23"/>
  <c r="L43" i="23" s="1"/>
  <c r="L52" i="23"/>
  <c r="I69" i="23"/>
  <c r="I29" i="23"/>
  <c r="I32" i="23"/>
  <c r="L32" i="23" s="1"/>
  <c r="I31" i="23"/>
  <c r="L31" i="23" s="1"/>
  <c r="I66" i="23"/>
  <c r="L66" i="23" s="1"/>
  <c r="I42" i="23"/>
  <c r="I35" i="23"/>
  <c r="L35" i="23" s="1"/>
  <c r="I50" i="23"/>
  <c r="L50" i="23" s="1"/>
  <c r="I67" i="23"/>
  <c r="L67" i="23" s="1"/>
  <c r="I34" i="23"/>
  <c r="I58" i="23"/>
  <c r="L58" i="23" s="1"/>
  <c r="I59" i="23"/>
  <c r="L59" i="23" s="1"/>
  <c r="I57" i="23"/>
  <c r="L57" i="23" s="1"/>
  <c r="I48" i="23"/>
  <c r="L48" i="23" s="1"/>
  <c r="I46" i="23"/>
  <c r="I47" i="23"/>
  <c r="L47" i="23" s="1"/>
  <c r="I38" i="23"/>
  <c r="I54" i="23"/>
  <c r="L54" i="23" s="1"/>
  <c r="I30" i="23"/>
  <c r="L30" i="23" s="1"/>
  <c r="I23" i="23"/>
  <c r="I25" i="23" s="1"/>
  <c r="I39" i="23"/>
  <c r="L39" i="23" s="1"/>
  <c r="I53" i="23"/>
  <c r="L53" i="23" s="1"/>
  <c r="I55" i="23"/>
  <c r="L55" i="23" s="1"/>
  <c r="L34" i="23" l="1"/>
  <c r="I37" i="23"/>
  <c r="L29" i="23"/>
  <c r="I33" i="23"/>
  <c r="I56" i="23"/>
  <c r="L23" i="23"/>
  <c r="L38" i="23"/>
  <c r="I40" i="23"/>
  <c r="L42" i="23"/>
  <c r="I45" i="23"/>
  <c r="L46" i="23"/>
  <c r="Q38" i="22"/>
  <c r="J38" i="22"/>
  <c r="Q37" i="22"/>
  <c r="J37" i="22"/>
  <c r="Q36" i="22"/>
  <c r="J36" i="22"/>
  <c r="Q35" i="22"/>
  <c r="J35" i="22"/>
  <c r="Q34" i="22"/>
  <c r="J34" i="22"/>
  <c r="Q33" i="22"/>
  <c r="J33" i="22"/>
  <c r="Q32" i="22"/>
  <c r="J32" i="22"/>
  <c r="Q31" i="22"/>
  <c r="J31" i="22"/>
  <c r="Q30" i="22"/>
  <c r="J30" i="22"/>
  <c r="Q29" i="22"/>
  <c r="J29" i="22"/>
  <c r="Q28" i="22"/>
  <c r="J28" i="22"/>
  <c r="Q27" i="22"/>
  <c r="J27" i="22"/>
  <c r="Q26" i="22"/>
  <c r="J26" i="22"/>
  <c r="Q25" i="22"/>
  <c r="J25" i="22"/>
  <c r="Q24" i="22"/>
  <c r="J24" i="22"/>
  <c r="Q23" i="22"/>
  <c r="J23" i="22"/>
  <c r="Q22" i="22"/>
  <c r="J22" i="22"/>
  <c r="Q21" i="22"/>
  <c r="J21" i="22"/>
  <c r="P20" i="22"/>
  <c r="O20" i="22"/>
  <c r="N20" i="22"/>
  <c r="M20" i="22"/>
  <c r="L20" i="22"/>
  <c r="K20" i="22"/>
  <c r="I20" i="22"/>
  <c r="H20" i="22"/>
  <c r="G20" i="22"/>
  <c r="F20" i="22"/>
  <c r="E20" i="22"/>
  <c r="D20" i="22"/>
  <c r="C20" i="22"/>
  <c r="B20" i="22"/>
  <c r="Q19" i="22"/>
  <c r="J19" i="22"/>
  <c r="Q18" i="22"/>
  <c r="J18" i="22"/>
  <c r="Q17" i="22"/>
  <c r="J17" i="22"/>
  <c r="Q16" i="22"/>
  <c r="J16" i="22"/>
  <c r="Q15" i="22"/>
  <c r="J15" i="22"/>
  <c r="Q14" i="22"/>
  <c r="J14" i="22"/>
  <c r="Q13" i="22"/>
  <c r="J13" i="22"/>
  <c r="Q12" i="22"/>
  <c r="J12" i="22"/>
  <c r="Q11" i="22"/>
  <c r="J11" i="22"/>
  <c r="Q10" i="22"/>
  <c r="J10" i="22"/>
  <c r="Q9" i="22"/>
  <c r="J9" i="22"/>
  <c r="Q8" i="22"/>
  <c r="R8" i="22" s="1"/>
  <c r="Q7" i="22"/>
  <c r="R7" i="22" s="1"/>
  <c r="P6" i="22"/>
  <c r="O6" i="22"/>
  <c r="N6" i="22"/>
  <c r="M6" i="22"/>
  <c r="L6" i="22"/>
  <c r="K6" i="22"/>
  <c r="I6" i="22"/>
  <c r="H6" i="22"/>
  <c r="G6" i="22"/>
  <c r="F6" i="22"/>
  <c r="E6" i="22"/>
  <c r="D6" i="22"/>
  <c r="C6" i="22"/>
  <c r="B6" i="22"/>
  <c r="R10" i="22" l="1"/>
  <c r="R14" i="22"/>
  <c r="R18" i="22"/>
  <c r="R24" i="22"/>
  <c r="R28" i="22"/>
  <c r="R32" i="22"/>
  <c r="R36" i="22"/>
  <c r="R21" i="22"/>
  <c r="R25" i="22"/>
  <c r="R29" i="22"/>
  <c r="R33" i="22"/>
  <c r="R23" i="22"/>
  <c r="R27" i="22"/>
  <c r="R31" i="22"/>
  <c r="R19" i="22"/>
  <c r="R15" i="22"/>
  <c r="R11" i="22"/>
  <c r="R9" i="22"/>
  <c r="R13" i="22"/>
  <c r="R17" i="22"/>
  <c r="R37" i="22"/>
  <c r="R35" i="22"/>
  <c r="R16" i="22"/>
  <c r="R22" i="22"/>
  <c r="R30" i="22"/>
  <c r="R34" i="22"/>
  <c r="R38" i="22"/>
  <c r="R12" i="22"/>
  <c r="R26" i="22"/>
  <c r="J20" i="22"/>
  <c r="J6" i="22"/>
  <c r="O39" i="22"/>
  <c r="Q6" i="22"/>
  <c r="N39" i="22"/>
  <c r="P39" i="22"/>
  <c r="M39" i="22"/>
  <c r="K39" i="22"/>
  <c r="F39" i="22"/>
  <c r="C39" i="22"/>
  <c r="B39" i="22"/>
  <c r="D39" i="22"/>
  <c r="L39" i="22"/>
  <c r="Q20" i="22"/>
  <c r="E39" i="22"/>
  <c r="G39" i="22"/>
  <c r="H39" i="22"/>
  <c r="I39" i="22"/>
  <c r="R6" i="22" l="1"/>
  <c r="R20" i="22"/>
  <c r="Q39" i="22"/>
  <c r="J39" i="22"/>
  <c r="R39" i="22" l="1"/>
  <c r="E16" i="1" l="1"/>
  <c r="D16" i="1"/>
  <c r="C16" i="1"/>
  <c r="F15" i="1"/>
  <c r="F14" i="1"/>
  <c r="F13" i="1"/>
  <c r="F12" i="1"/>
  <c r="F11" i="1"/>
  <c r="F10" i="1"/>
  <c r="F9" i="1"/>
  <c r="F8" i="1"/>
  <c r="F16" i="1" l="1"/>
  <c r="I49" i="23"/>
  <c r="I51" i="23" s="1"/>
  <c r="L49" i="23" l="1"/>
</calcChain>
</file>

<file path=xl/sharedStrings.xml><?xml version="1.0" encoding="utf-8"?>
<sst xmlns="http://schemas.openxmlformats.org/spreadsheetml/2006/main" count="992" uniqueCount="404">
  <si>
    <t>กรมสรรพากร</t>
  </si>
  <si>
    <t>รายงานต้นทุนผลผลิต</t>
  </si>
  <si>
    <r>
      <rPr>
        <b/>
        <u/>
        <sz val="26"/>
        <rFont val="TH SarabunPSK"/>
        <family val="2"/>
      </rPr>
      <t xml:space="preserve">ตารางที่ 1 </t>
    </r>
    <r>
      <rPr>
        <b/>
        <sz val="26"/>
        <rFont val="TH SarabunPSK"/>
        <family val="2"/>
      </rPr>
      <t>รายงานต้นทุนรวมของหน่วยงาน โดยแยกประเภทตามแหล่งของเงิน</t>
    </r>
  </si>
  <si>
    <t>(หน่วย : บาท)</t>
  </si>
  <si>
    <t>ประเภทค่าใช้จ่าย</t>
  </si>
  <si>
    <t>เงินในงบประมาณ</t>
  </si>
  <si>
    <t>เงินนอกงบประมาณ</t>
  </si>
  <si>
    <t>งบกลาง</t>
  </si>
  <si>
    <t>รวม</t>
  </si>
  <si>
    <t>1. ค่าใช้จ่ายบุคลากร</t>
  </si>
  <si>
    <t>2. ค่าใช้จ่ายด้านฝึกอบรม</t>
  </si>
  <si>
    <t>3. ค่าใช้จ่ายเดินทาง</t>
  </si>
  <si>
    <t>4. ค่าตอบแทน ใช้สอยวัสดุ และค่าสาธารณูปโภค</t>
  </si>
  <si>
    <t>5. ค่าเสื่อมราคาและค่าตัดจำหน่าย</t>
  </si>
  <si>
    <t xml:space="preserve">6. ค่าใช้จ่ายดำเนินงานรักษาความมั่นคงของประเทศ </t>
  </si>
  <si>
    <t xml:space="preserve">7. ค่าใช้จ่ายเงินอุดหนุน </t>
  </si>
  <si>
    <t>8. ต้นทุนในการผลิตผลผลิตอื่น</t>
  </si>
  <si>
    <t>รวมต้นทุนผลผลิต</t>
  </si>
  <si>
    <t>ตารางที่ 1 รายงานต้นทุนรวมของหน่วยงานโดยแยกประเภทตามแหล่งเงิน (ต่อ)</t>
  </si>
  <si>
    <t>หมายเหตุ: (อธิบายความแตกต่างระหว่างค่าใช้จ่ายในระบบ GFMIS และต้นทุนที่นำมาคำนวณต้นทุนผลผลิต)</t>
  </si>
  <si>
    <t xml:space="preserve">ค่าใช้จ่ายในระบบ GFMIS </t>
  </si>
  <si>
    <t>หัก ต้นทุนที่ไม่เกี่ยวข้องในการผลิตผลผลิต</t>
  </si>
  <si>
    <t>บำนาญปกติ</t>
  </si>
  <si>
    <t>บำนาญพิเศษ</t>
  </si>
  <si>
    <t>เงินช่วยเหลือรายเดือนผู้รับเบี้ยหวัดบำนาญ</t>
  </si>
  <si>
    <t>เงินช่วยค่าครองชีพผู้รับเบี้ยหวัดบำนาญ</t>
  </si>
  <si>
    <t>เงินบำเหน็จ</t>
  </si>
  <si>
    <t>เงินบำเหน็จตกทอด</t>
  </si>
  <si>
    <t>เงินบำเหน็จดำรงชีพ</t>
  </si>
  <si>
    <t>เงินช่วยพิเศษกรณีผู้รับบำนาญตาย</t>
  </si>
  <si>
    <t>บำเหน็จรายเดือนสำหรับการเบิกเงินบำเหน็จลูกจ้าง</t>
  </si>
  <si>
    <t>บำเหน็จบำนาญ อื่น</t>
  </si>
  <si>
    <t>เงินช่วยการศึกษาบุตร</t>
  </si>
  <si>
    <t>ค่ารักษาพยาบาลผู้ป่วยนอก-รพ.รัฐ-เบี้ยหวัด/บำนาญ</t>
  </si>
  <si>
    <t>ค่ารักษาพยาบาลผู้ป่วยใน-รพ.รัฐ-เบี้ยหวัด/บำนาญ</t>
  </si>
  <si>
    <t>ค่ารักษาพยาบาลผู้ป่วยนอก-รพ.เอกชน-เบี้ยหวัด/บำนาญ</t>
  </si>
  <si>
    <t>ค่ารักษาพยาบาลผู้ป่วยใน-รพ.เอกชน-เบี้ยหวัด/บำนาญ</t>
  </si>
  <si>
    <t>TE-หน่วยงานส่งเงินเบิกเกินส่งคืนให้กรมบัญชีกลาง</t>
  </si>
  <si>
    <t>TE-หน่วยงานโอนเงินนอกงบประมาณให้กรมบัญชีกลาง</t>
  </si>
  <si>
    <t>TE-หน่วยงานโอนเงินรายได้แผ่นดินให้กรมบัญชีกลาง</t>
  </si>
  <si>
    <t>TE-ปรับเงินฝากคลัง</t>
  </si>
  <si>
    <t>TE-หน่วยงานโอนเงินให้หน่วยงานอื่น</t>
  </si>
  <si>
    <t>TE-รายได้แผ่นดินรอนำส่งคลัง</t>
  </si>
  <si>
    <t>TE-ภายในกรมเดียวกัน</t>
  </si>
  <si>
    <t>ค่าใช้จ่ายผลักส่งเป็นรายได้แผ่นดิน</t>
  </si>
  <si>
    <r>
      <rPr>
        <b/>
        <u/>
        <sz val="12"/>
        <rFont val="TH SarabunPSK"/>
        <family val="2"/>
      </rPr>
      <t>ตารางที่ 2</t>
    </r>
    <r>
      <rPr>
        <b/>
        <sz val="12"/>
        <rFont val="TH SarabunPSK"/>
        <family val="2"/>
      </rPr>
      <t xml:space="preserve"> รายงานต้นทุนตามศูนย์ต้นทุนแยกตามประเภทค่าใช้จ่าย</t>
    </r>
  </si>
  <si>
    <t>หน่วยงาน</t>
  </si>
  <si>
    <t>ต้นทุนทางตรง</t>
  </si>
  <si>
    <t>ต้นทุนทางอ้อม</t>
  </si>
  <si>
    <t>ต้นทุนรวม</t>
  </si>
  <si>
    <t>ค่าใช้จ่ายบุคลากร</t>
  </si>
  <si>
    <t xml:space="preserve">ค่าใช้จ่าย
</t>
  </si>
  <si>
    <t>ค่าใช้สอย
และค่าวัสดุ</t>
  </si>
  <si>
    <t>ค่าสาธารณูปโภค</t>
  </si>
  <si>
    <t>ค่าตอบแทน</t>
  </si>
  <si>
    <t>ค่าเสื่อมราคาและ</t>
  </si>
  <si>
    <t>ค่าใช้จ่ายอื่นๆ</t>
  </si>
  <si>
    <t>ค่ารักษาพยาบาล</t>
  </si>
  <si>
    <t>ค่าใช้จ่าย
ดำเนินงานรักษาความมั่นคงของประเทศ</t>
  </si>
  <si>
    <t>ในการฝึกอบรม</t>
  </si>
  <si>
    <t>ในการเดินทาง</t>
  </si>
  <si>
    <t>ค่าตัดจำหน่าย</t>
  </si>
  <si>
    <t xml:space="preserve"> (จ่ายตรง)</t>
  </si>
  <si>
    <t>ศูนย์ต้นทุนหลัก</t>
  </si>
  <si>
    <t>สำนักงานสรรพากรภาค 1</t>
  </si>
  <si>
    <t>สำนักงานสรรพากรภาค 2</t>
  </si>
  <si>
    <t>สำนักงานสรรพากรภาค 3</t>
  </si>
  <si>
    <t>สำนักงานสรรพากรภาค 4</t>
  </si>
  <si>
    <t>สำนักงานสรรพากรภาค 5</t>
  </si>
  <si>
    <t>สำนักงานสรรพากรภาค 6</t>
  </si>
  <si>
    <t>สำนักงานสรรพากรภาค 7</t>
  </si>
  <si>
    <t>สำนักงานสรรพากรภาค 8</t>
  </si>
  <si>
    <t>สำนักงานสรรพากรภาค 9</t>
  </si>
  <si>
    <t>สำนักงานสรรพากรภาค 10</t>
  </si>
  <si>
    <t>สำนักงานสรรพากรภาค 11</t>
  </si>
  <si>
    <t>สำนักงานสรรพากรภาค 12</t>
  </si>
  <si>
    <t>กองบริหารภาษีธุรกิจ
ขนาดใหญ่</t>
  </si>
  <si>
    <t>ศูนย์ต้นทุนสนับสนุน</t>
  </si>
  <si>
    <t>ผู้บริหาร</t>
  </si>
  <si>
    <t>กลุ่มงานตรวจสอบภายใน</t>
  </si>
  <si>
    <t xml:space="preserve">งานตรวจราชการ </t>
  </si>
  <si>
    <t>กลุ่มงานบริหารการคืนภาษี
มูลค่าเพิ่มให้แก่นักท่องเที่ยว</t>
  </si>
  <si>
    <t>กองสืบสวนและคดี</t>
  </si>
  <si>
    <t>กลุ่มพัฒนาระบบบริหาร</t>
  </si>
  <si>
    <t>สำนักงานเลขานุการกรม</t>
  </si>
  <si>
    <t>กองบริหารการคลังและรายได้</t>
  </si>
  <si>
    <t>กองบริหารทรัพยากรบุคคล</t>
  </si>
  <si>
    <t>กองกฎหมาย</t>
  </si>
  <si>
    <t>กองอุทธรณ์ภาษี</t>
  </si>
  <si>
    <t>กองวิชาการแผนภาษี</t>
  </si>
  <si>
    <t>กองมาตรฐานการจัดเก็บภาษี</t>
  </si>
  <si>
    <t>กองมาตรฐานการกำกับ
และตรวจสอบภาษี</t>
  </si>
  <si>
    <t>กองตรวจสอบภาษีกลาง</t>
  </si>
  <si>
    <t>กองบริหารการเสียภาษีทางอิเล็กทรอนิกส์</t>
  </si>
  <si>
    <t>กองมาตรฐานการสอบบัญชีภาษีอากร</t>
  </si>
  <si>
    <t>กองเทคโนโลยีสารสนเทศ</t>
  </si>
  <si>
    <r>
      <rPr>
        <b/>
        <u/>
        <sz val="14"/>
        <rFont val="TH SarabunPSK"/>
        <family val="2"/>
      </rPr>
      <t>ตารางที่ 3</t>
    </r>
    <r>
      <rPr>
        <b/>
        <sz val="14"/>
        <rFont val="TH SarabunPSK"/>
        <family val="2"/>
      </rPr>
      <t xml:space="preserve"> รายงานต้นทุนกิจกรรมย่อยแยกตามแหล่งเงิน</t>
    </r>
  </si>
  <si>
    <t xml:space="preserve">ลำดับที่ </t>
  </si>
  <si>
    <t>กิจกรรมย่อย</t>
  </si>
  <si>
    <t>สัดส่วน/อัตรากำลัง</t>
  </si>
  <si>
    <t>ค่าเสื่อมราคา</t>
  </si>
  <si>
    <t>ปริมาณ</t>
  </si>
  <si>
    <t>หน่วยนับ</t>
  </si>
  <si>
    <t>ต้นทุนต่อหน่วย</t>
  </si>
  <si>
    <t>กิจกรรมย่อยของหน่วยงานหลัก</t>
  </si>
  <si>
    <t>การจัดเก็บภาษีสำนักงานสรรพากรภาค 1</t>
  </si>
  <si>
    <t>บาท</t>
  </si>
  <si>
    <t>การจัดเก็บภาษีสำนักงานสรรพากรภาค 2</t>
  </si>
  <si>
    <t>การจัดเก็บภาษีสำนักงานสรรพากรภาค 3</t>
  </si>
  <si>
    <t>การจัดเก็บภาษีสำนักงานสรรพากรภาค 4</t>
  </si>
  <si>
    <t>การจัดเก็บภาษีสำนักงานสรรพากรภาค 5</t>
  </si>
  <si>
    <t>การจัดเก็บภาษีสำนักงานสรรพากรภาค 6</t>
  </si>
  <si>
    <t>การจัดเก็บภาษีสำนักงานสรรพากรภาค 7</t>
  </si>
  <si>
    <t>การจัดเก็บภาษีสำนักงานสรรพากรภาค 8</t>
  </si>
  <si>
    <t>การจัดเก็บภาษีสำนักงานสรรพากรภาค 9</t>
  </si>
  <si>
    <t>การจัดเก็บภาษีสำนักงานสรรพากรภาค 10</t>
  </si>
  <si>
    <t>การจัดเก็บภาษีสำนักงานสรรพากรภาค 11</t>
  </si>
  <si>
    <t>การจัดเก็บภาษีสำนักงานสรรพากรภาค 12</t>
  </si>
  <si>
    <t>กองบริหารภาษีธุรกิจขนาดใหญ่</t>
  </si>
  <si>
    <t>การจัดเก็บภาษีกองบริหารภาษีธุรกิจขนาดใหญ่</t>
  </si>
  <si>
    <t>กิจกรรมย่อยของหน่วยงานสนับสนุน</t>
  </si>
  <si>
    <t>การบริหารการจัดเก็บภาษี</t>
  </si>
  <si>
    <t>กลุ่มตรวจสอบภายใน</t>
  </si>
  <si>
    <t>ด้านตรวจสอบภายใน</t>
  </si>
  <si>
    <t>จำนวนงานตรวจสอบ/คน/วัน</t>
  </si>
  <si>
    <t>การตรวจหน่วยงานราชการ</t>
  </si>
  <si>
    <t>จำนวนหน่วยที่ตรวจราชการทั้งหมด</t>
  </si>
  <si>
    <t>กลุ่มบริหารการคืนภาษีมูลค่าเพิ่มให้แก่นักท่องเที่ยว</t>
  </si>
  <si>
    <t>บริการคืนภาษีนักท่องเที่ยว</t>
  </si>
  <si>
    <t>จำนวนรายที่ขอคืนภาษี</t>
  </si>
  <si>
    <t>ให้คำปรึกษาแนะนำ ตอบข้อหารือ</t>
  </si>
  <si>
    <t>จำนวนหนังสือตอบข้อหารือ</t>
  </si>
  <si>
    <t>การพิจารณาดำเนินคดี</t>
  </si>
  <si>
    <t>จำนวนรายที่ดำเนินคดี</t>
  </si>
  <si>
    <t>รวม สค.</t>
  </si>
  <si>
    <t>การจัดทำแผนพัฒนาคุณภาพการบริหาร</t>
  </si>
  <si>
    <t>จำนวนแผนที่ทำ</t>
  </si>
  <si>
    <t>ด้านพัฒนาระบบบริหารราชการ</t>
  </si>
  <si>
    <t>ด้าน</t>
  </si>
  <si>
    <t>รวม พบ.</t>
  </si>
  <si>
    <t>การประชาสัมพันธ์และข้อมูลข่าวสารเรื่องภาษีอากร</t>
  </si>
  <si>
    <t>จำนวนผู้ที่ใช้บริการข้อมูลข่าวสาร</t>
  </si>
  <si>
    <t>ด้านงานสารบรรณ</t>
  </si>
  <si>
    <t>จำนวนหนังสือเข้า-ออกของหน่วยงาน</t>
  </si>
  <si>
    <t>บริการการคัดค้นแบบแสดงรายการ</t>
  </si>
  <si>
    <t>จำนวนแบบแสดงรายการ</t>
  </si>
  <si>
    <t>บริการเก็บรักษาแบบแสดงรายการ</t>
  </si>
  <si>
    <t>รวม ลข.</t>
  </si>
  <si>
    <t>ด้านการเงินและบัญชี</t>
  </si>
  <si>
    <t>จำนวนเอกสารรายการ</t>
  </si>
  <si>
    <t>ด้านการพัสดุ</t>
  </si>
  <si>
    <t>จำนวนครั้งการจัดซื้อจัดจ้าง</t>
  </si>
  <si>
    <t>ด้านยานพาหนะ</t>
  </si>
  <si>
    <t>กิโลเมตร</t>
  </si>
  <si>
    <t>รวม บร.</t>
  </si>
  <si>
    <t xml:space="preserve">กองบริหารทรัพยากรบุคคล </t>
  </si>
  <si>
    <t>ด้านบริหารทรัพยากรบุคคล</t>
  </si>
  <si>
    <t>จำนวนบุคลากร</t>
  </si>
  <si>
    <t>ด้านพัฒนาทรัพยากรบุคคล</t>
  </si>
  <si>
    <t>จำนวน ชม./คนการฝึกอบรม</t>
  </si>
  <si>
    <t>รวม บท.</t>
  </si>
  <si>
    <t>การจัดทำและการพัฒนากฎหมาย</t>
  </si>
  <si>
    <t>จำนวนข้อหารือ/กฎหมายใหม่</t>
  </si>
  <si>
    <t>การพิจารณาอุทธรณ์</t>
  </si>
  <si>
    <t>จำนวนรายผู้อุทธรณ์</t>
  </si>
  <si>
    <t>การพิจารณาคำร้อง</t>
  </si>
  <si>
    <t>จำนวนรายผู้ร้อง</t>
  </si>
  <si>
    <t>การพิจารณาอุทธรณ์คำสั่งทางปกครอง</t>
  </si>
  <si>
    <t>รายผู้อุทธรณ์</t>
  </si>
  <si>
    <t>รวม อธ.</t>
  </si>
  <si>
    <t>กำหนดนโยบายภาษี</t>
  </si>
  <si>
    <t>จำนวนเรื่องที่ออก</t>
  </si>
  <si>
    <t>ประชุมเจรจาภาษีระหว่างประเทศ</t>
  </si>
  <si>
    <t>จำนวนครั้งที่เจรจา</t>
  </si>
  <si>
    <t>จัดทำประมาณการ</t>
  </si>
  <si>
    <t>จำนวนครั้งที่ประชุม</t>
  </si>
  <si>
    <t>ติดตามประเมินผลการปฏิบัติงาน</t>
  </si>
  <si>
    <t>จำนวนหน่วยงานที่ติดตามประเมินผล</t>
  </si>
  <si>
    <t>ด้านแผนงาน</t>
  </si>
  <si>
    <t>รวม ผษ.</t>
  </si>
  <si>
    <t>จำนวนการปรับปรุงแก้ไข ระเบียบฯ</t>
  </si>
  <si>
    <t>พัฒนาระบบงานที่เกี่ยวข้อง</t>
  </si>
  <si>
    <t>จำนวนระบบงาน</t>
  </si>
  <si>
    <t>ตอบข้อหารือที่เกี่ยวข้องกับระเบียบหรือแนวทางปฏิบัติ</t>
  </si>
  <si>
    <t>จำนวนข้อหารือ</t>
  </si>
  <si>
    <t>งานนโยบายและงานอื่นๆ</t>
  </si>
  <si>
    <t>จำนวนงาน</t>
  </si>
  <si>
    <t>รวม มจ.</t>
  </si>
  <si>
    <t>กองมาตรฐานการกำกับและตรวจสอบภาษี</t>
  </si>
  <si>
    <t xml:space="preserve">พัฒนาและปรับปรุงระบบงาน </t>
  </si>
  <si>
    <t>พัฒนาแนวปฏิบัติ</t>
  </si>
  <si>
    <t>จำนวนแนวปฏิบัติ</t>
  </si>
  <si>
    <t>รวม มก.</t>
  </si>
  <si>
    <t>ตรวจสอบและปราบปรามผู้ทำลายระบบภาษี</t>
  </si>
  <si>
    <t>จำนวนผู้ทำลายระบบภาษี</t>
  </si>
  <si>
    <t>บริการยื่นแบบและชำระภาษีทางอินเทอร์เน็ต</t>
  </si>
  <si>
    <t>จำนวนแบบที่ยื่นทางอินเทอร์เน็ต</t>
  </si>
  <si>
    <t>วางแผนดำเนินการสรรหาผู้สอบบัญชีภาษีอากร</t>
  </si>
  <si>
    <t>จำนวนครั้งการสรรหาผู้สอบบัญชีภาษีอากร</t>
  </si>
  <si>
    <t>การจัดอบรมเพื่อพัฒนาผู้ตรวจสอบและรับรองบัญชี</t>
  </si>
  <si>
    <t>จำนวนครั้งที่จัดอบรม</t>
  </si>
  <si>
    <t>รวม มบ.</t>
  </si>
  <si>
    <t>เครือข่ายอินเทอร์เน็ตและเว็บไซต์</t>
  </si>
  <si>
    <t>จำนวนระบบ</t>
  </si>
  <si>
    <t>เทคโนโลยีสารสนเทศภายในหน่วยงาน</t>
  </si>
  <si>
    <t>จำนวนเครื่องคอมพิวเตอร์</t>
  </si>
  <si>
    <t>รวม ทท.</t>
  </si>
  <si>
    <r>
      <rPr>
        <b/>
        <u/>
        <sz val="14"/>
        <rFont val="TH SarabunPSK"/>
        <family val="2"/>
      </rPr>
      <t>ตารางที่ 4</t>
    </r>
    <r>
      <rPr>
        <b/>
        <sz val="14"/>
        <rFont val="TH SarabunPSK"/>
        <family val="2"/>
      </rPr>
      <t xml:space="preserve"> รายงานต้นทุนผลผลิตย่อยแยกตามแหล่งเงิน</t>
    </r>
  </si>
  <si>
    <t>(หน่วย:บาท)</t>
  </si>
  <si>
    <t>ลำดับที่</t>
  </si>
  <si>
    <t>ผลผลิตย่อย</t>
  </si>
  <si>
    <t>เงินงบประมาณ</t>
  </si>
  <si>
    <t>ปริมาณ(หน่วยนับ)</t>
  </si>
  <si>
    <t>ต้นทุน
ต่อหน่วย</t>
  </si>
  <si>
    <t>สัดส่วน</t>
  </si>
  <si>
    <r>
      <rPr>
        <b/>
        <u/>
        <sz val="20"/>
        <rFont val="TH SarabunPSK"/>
        <family val="2"/>
      </rPr>
      <t>ตารางที่ 5</t>
    </r>
    <r>
      <rPr>
        <b/>
        <sz val="20"/>
        <rFont val="TH SarabunPSK"/>
        <family val="2"/>
      </rPr>
      <t xml:space="preserve"> รายงานต้นทุนกิจกรรมหลักแยกตามแหล่งเงิน</t>
    </r>
  </si>
  <si>
    <t>กิจกรรมหลัก</t>
  </si>
  <si>
    <t>1. การจัดเก็บภาษีอากร</t>
  </si>
  <si>
    <t>ผลการจัดเก็บภาษีอากร (บาท)</t>
  </si>
  <si>
    <t>2. การแนะนำและตรวจสอบภาษีอากร</t>
  </si>
  <si>
    <t>จำนวนรายผู้ประกอบการที่กำกับดูแล</t>
  </si>
  <si>
    <t>3. การสำรวจและติดตามผู้ประกอบการรายใหม่
เชิงคุณภาพ</t>
  </si>
  <si>
    <t>จำนวนรายผู้ประกอบการธุรกิจรายใหม่ที่สำรวจ
และติดตาม</t>
  </si>
  <si>
    <t>4. การพัฒนาระบบเทคโนโลยีสารสนเทศ
และการสื่อสาร</t>
  </si>
  <si>
    <t>จำนวนระบบเทคโนโลยีสารสนเทศ
และการสื่อสารที่พัฒนา</t>
  </si>
  <si>
    <r>
      <rPr>
        <b/>
        <u/>
        <sz val="20"/>
        <rFont val="TH SarabunPSK"/>
        <family val="2"/>
      </rPr>
      <t>ตารางที่ 6</t>
    </r>
    <r>
      <rPr>
        <b/>
        <sz val="20"/>
        <rFont val="TH SarabunPSK"/>
        <family val="2"/>
      </rPr>
      <t xml:space="preserve"> รายงานต้นทุนผลผลิตหลักแยกตามแหล่งของเงิน</t>
    </r>
  </si>
  <si>
    <t>ผลผลิตหลัก</t>
  </si>
  <si>
    <t>1. การจัดเก็บภาษีสรรพากร</t>
  </si>
  <si>
    <r>
      <rPr>
        <b/>
        <u/>
        <sz val="16"/>
        <rFont val="TH SarabunPSK"/>
        <family val="2"/>
      </rPr>
      <t>ตารางที่ 7</t>
    </r>
    <r>
      <rPr>
        <b/>
        <sz val="16"/>
        <rFont val="TH SarabunPSK"/>
        <family val="2"/>
      </rPr>
      <t xml:space="preserve"> เปรียบเทียบผลการคำนวณต้นทุนกิจกรรมย่อยแยกตามแหล่งเงิน</t>
    </r>
  </si>
  <si>
    <t>ผลการเปรียบเทียบ</t>
  </si>
  <si>
    <t>เงินใน งปม.</t>
  </si>
  <si>
    <t>เงินนอก งปม.</t>
  </si>
  <si>
    <t>ต้นทุนรวม 
เพิ่ม/(ลด) %</t>
  </si>
  <si>
    <t>หน่วยนับ
 เพิ่ม/(ลด) %</t>
  </si>
  <si>
    <t>ต้นทุนต่อหน่วย
 เพิ่ม/(ลด) %</t>
  </si>
  <si>
    <t>กิจกรรมย่อยหน่วยงานหลัก</t>
  </si>
  <si>
    <t>กิจกรรมย่อยหน่วยงานสนับสนุน</t>
  </si>
  <si>
    <t>กลุ่มบริหารการคืนภาษีมูลค่าเพิ่ม
ให้แก่นักท่องเที่ยว</t>
  </si>
  <si>
    <t>การประชาสัมพันธ์
และข้อมูลข่าวสารเรื่องภาษีอากร</t>
  </si>
  <si>
    <t xml:space="preserve">ด้านงานสารบรรณ </t>
  </si>
  <si>
    <t>ด้านบริหารบุคลากร</t>
  </si>
  <si>
    <t>จำนวน ชม./คนที่ได้รับการพัฒนา</t>
  </si>
  <si>
    <t>การจัดทำและการพัฒนากฏหมาย</t>
  </si>
  <si>
    <t>จำนวนข้อหารือ/กฏหมายใหม่</t>
  </si>
  <si>
    <t xml:space="preserve">การปรับปรุงแก้ไขระเบียบ แนวทางปฏิบัติ คำสั่ง 
ประกาศ คู่มือ และหนังสือซ้อมความเข้าใจ
</t>
  </si>
  <si>
    <t>การปรับปรุงแก้ไขระเบียบ แนวทางปฏิบัติ คำสั่ง 
ประกาศ คู่มือ และหนังสือซ้อมความเข้าใจ</t>
  </si>
  <si>
    <t>ตอบข้อหารือที่เกี่ยวข้องกับระเบียบ
หรือแนวทางปฏิบัติ</t>
  </si>
  <si>
    <t>ตรวจสอบปราบปรามผู้ทำลายระบบภาษี</t>
  </si>
  <si>
    <t>จำนวนครั้งการสรรหา
ผู้สอบบัญชีภาษีอากร</t>
  </si>
  <si>
    <t>การจัดอบรมเพื่อพัฒนาผู้ตรวจสอบ
และรับรองบัญชี</t>
  </si>
  <si>
    <t>ด้านเทคโนโลยีสารสนเทศภายในหน่วยงาน</t>
  </si>
  <si>
    <t>ต้นทุนผลผลิตประจำปีงบประมาณ พ.ศ. 2567 (ต.ค. 66 - ก.ย. 67)</t>
  </si>
  <si>
    <t>การวิเคราะห์สาเหตุของการเปลี่ยนแปลงของต้นทุนต่อหน่วยกิจกรรมย่อย (.......)</t>
  </si>
  <si>
    <t>ลำดับ</t>
  </si>
  <si>
    <t>เหตุผล</t>
  </si>
  <si>
    <r>
      <rPr>
        <b/>
        <u/>
        <sz val="14"/>
        <rFont val="TH SarabunPSK"/>
        <family val="2"/>
      </rPr>
      <t>ตารางที่ 8</t>
    </r>
    <r>
      <rPr>
        <b/>
        <sz val="14"/>
        <rFont val="TH SarabunPSK"/>
        <family val="2"/>
      </rPr>
      <t xml:space="preserve"> เปรียบเทียบผลการคำนวณต้นทุนผลผลิตย่อยแยกตามแหล่งเงิน</t>
    </r>
  </si>
  <si>
    <t>หน่วยนับ 
เพิ่ม/(ลด) %</t>
  </si>
  <si>
    <t>ต้นทุนต่อหน่วย 
เพิ่ม/(ลด) %</t>
  </si>
  <si>
    <t>การจัดเก็บภาษีสำนักบริหารภาษีธุรกิจขนาดใหญ่</t>
  </si>
  <si>
    <t xml:space="preserve">     **  ชื่อผลผลิต ไม่เหมือนตารางที่ 5 (ตาราง 5 "การจัดเก็บภาษี")</t>
  </si>
  <si>
    <r>
      <rPr>
        <b/>
        <u/>
        <sz val="14"/>
        <rFont val="TH SarabunPSK"/>
        <family val="2"/>
      </rPr>
      <t>ตารางที่ 9</t>
    </r>
    <r>
      <rPr>
        <b/>
        <sz val="14"/>
        <rFont val="TH SarabunPSK"/>
        <family val="2"/>
      </rPr>
      <t xml:space="preserve"> เปรียบเทียบผลการคำนวณต้นทุนกิจกรรมหลักแยกตามแหล่งเงิน</t>
    </r>
  </si>
  <si>
    <t>หน่วยนับ เพิ่ม/(ลด) %</t>
  </si>
  <si>
    <t>ต้นทุนต่อหน่วย เพิ่ม/(ลด) %</t>
  </si>
  <si>
    <t>3. การสำรวจและติดตามผู้ประกอบการ
รายใหม่เชิงคุณภาพ</t>
  </si>
  <si>
    <t>จำนวนรายผู้ประกอบการธุรกิจรายใหม่
ที่สำรวจและติดตาม</t>
  </si>
  <si>
    <t>4. การพัฒนาระบบเทคโนโลยี
สารสนเทศและการสื่อสาร</t>
  </si>
  <si>
    <t>จำนวนระบบเทคโนโลยีสารสนเทศ
และการพัฒนาการสื่อสาร</t>
  </si>
  <si>
    <t>รวมต้นทุนทั้งสิ้น</t>
  </si>
  <si>
    <t>การวิเคราะห์สาเหตุของการเปลี่ยนแปลงของต้นทุนต่อหน่วยกิจกรรมหลัก (อธิบายเฉพาะต้นทุนต่อหน่วยกิจกรรมหลักที่เปลี่ยนแปลงอย่างมีสาระสำคัญ)</t>
  </si>
  <si>
    <t>ต้นทุนผลผลิตประจำปีงบประมาณ พ.ศ.2567 (ต.ค. 66 - ก.ย. 67)</t>
  </si>
  <si>
    <r>
      <rPr>
        <b/>
        <u/>
        <sz val="20"/>
        <rFont val="TH SarabunPSK"/>
        <family val="2"/>
      </rPr>
      <t>ตารางที่ 10</t>
    </r>
    <r>
      <rPr>
        <b/>
        <sz val="20"/>
        <rFont val="TH SarabunPSK"/>
        <family val="2"/>
      </rPr>
      <t xml:space="preserve"> เปรียบเทียบผลการคำนวณต้นทุนผลผลิตหลักแยกตามแหล่งเงิน</t>
    </r>
  </si>
  <si>
    <t xml:space="preserve">    ต้นทุนรวม        เพิ่ม/(ลด) %</t>
  </si>
  <si>
    <t xml:space="preserve">       หน่วยนับ  เพิ่ม/(ลด) %</t>
  </si>
  <si>
    <t xml:space="preserve"> การจัดเก็บภาษีสรรพากร     </t>
  </si>
  <si>
    <t>ค่าใช้จ่าย</t>
  </si>
  <si>
    <r>
      <rPr>
        <b/>
        <u/>
        <sz val="16"/>
        <rFont val="TH SarabunPSK"/>
        <family val="2"/>
      </rPr>
      <t>ตารางที่ 11</t>
    </r>
    <r>
      <rPr>
        <b/>
        <sz val="16"/>
        <rFont val="TH SarabunPSK"/>
        <family val="2"/>
      </rPr>
      <t xml:space="preserve"> รายงานเปรียบเทียบต้นทุนทางตรงตามศูนย์ต้นทุนแยกตามประเภทค่าใช้จ่ายและลักษณะของต้นทุน (คงที่/ผันแปร)</t>
    </r>
  </si>
  <si>
    <t>ศูนย์ต้นทุน</t>
  </si>
  <si>
    <t>ต้นทุนคงที่
เพิ่ม/ (ลด)%</t>
  </si>
  <si>
    <t>ต้นทุนผันแปร
เพิ่ม/ (ลด)%</t>
  </si>
  <si>
    <t>ต้นทุนรวม
เพิ่ม/ (ลด)%</t>
  </si>
  <si>
    <t>ต้นทุนผันแปร</t>
  </si>
  <si>
    <t>ต้นทุนคงที่</t>
  </si>
  <si>
    <t>ค่าเสื่อมและค่าตัดจำหน่าย</t>
  </si>
  <si>
    <t xml:space="preserve">ค่าใช้จ่ายฝึกอบรม
</t>
  </si>
  <si>
    <t>ค่าใช้จ่ายเดินทาง</t>
  </si>
  <si>
    <t>ค่าเสื่อมราคาและ
ค่าตัดจำหน่าย</t>
  </si>
  <si>
    <t>ค่าสาธา</t>
  </si>
  <si>
    <t>กลุ่มงานบริหารการคืนภาษีมูลค่าเพิ่ม
ให้แก่นักท่องเที่ยว</t>
  </si>
  <si>
    <t xml:space="preserve">กองบริหารการคลังและรายได้ </t>
  </si>
  <si>
    <t xml:space="preserve">เท่านั้น </t>
  </si>
  <si>
    <t>(ดูจากตารางเงินเดือน*6</t>
  </si>
  <si>
    <t>หรือตารางคชจ.บุคลากรก็ได้</t>
  </si>
  <si>
    <t>ต้นทุนทางตรง ปีงบประมาณ พ.ศ. 2567</t>
  </si>
  <si>
    <r>
      <rPr>
        <b/>
        <u/>
        <sz val="16"/>
        <rFont val="TH SarabunPSK"/>
        <family val="2"/>
      </rPr>
      <t xml:space="preserve"> ตารางที่ 12</t>
    </r>
    <r>
      <rPr>
        <b/>
        <sz val="16"/>
        <rFont val="TH SarabunPSK"/>
        <family val="2"/>
      </rPr>
      <t xml:space="preserve"> รายงานเปรียบเทียบต้นทุนทางอ้อมตามลักษณะของต้นทุน (คงที่/ผันแปร)</t>
    </r>
  </si>
  <si>
    <t xml:space="preserve">  (หน่วย : บาท)</t>
  </si>
  <si>
    <t xml:space="preserve">ต้นทุนคงที่ </t>
  </si>
  <si>
    <t xml:space="preserve">ต้นทุนผันแปร </t>
  </si>
  <si>
    <t xml:space="preserve">รวม </t>
  </si>
  <si>
    <t>ต้นทุนรวม เพิ่ม/(ลด) %</t>
  </si>
  <si>
    <t>รวมต้นทุนทางอ้อม</t>
  </si>
  <si>
    <t>ค่าใช้จ่ายบุคลากร (อ้อม)</t>
  </si>
  <si>
    <t>ค่าเสื่อมราคาและค่าตัดจำหน่าย (อ้อม)</t>
  </si>
  <si>
    <t>ค่าใช้จ่ายด้านการฝึกอบรม (อ้อม)</t>
  </si>
  <si>
    <t>ค่าใช้จ่ายดำเนินงานรักษาความมั่นคง
ของประเทศ (อ้อม)</t>
  </si>
  <si>
    <t>ชุดข้อมูลเพื่อสนับสนุนการปฏิบัติงาน</t>
  </si>
  <si>
    <t>จำนวนชุดข้อมูล</t>
  </si>
  <si>
    <t>การวิเคราะห์สาเหตุของการเปลี่ยนแปลงของต้นทุนทางตรงตามศูนย์ต้นทุน</t>
  </si>
  <si>
    <t>กองบริหารการคลังและรายได้ (0007)</t>
  </si>
  <si>
    <t xml:space="preserve">การจัดทำหรือปรับปรุงแก้ไขระเบียบ คำสั่ง
 แนวทางปฏิบัติ ประกาศ คู่มือ และหนังสือซ้อมความเข้าใจ
</t>
  </si>
  <si>
    <t>ต้นทุนคงที่ 
เพิ่ม/(ลด) %</t>
  </si>
  <si>
    <t>ต้นทุนผันแปร 
เพิ่ม/(ลด) %</t>
  </si>
  <si>
    <r>
      <t xml:space="preserve"> </t>
    </r>
    <r>
      <rPr>
        <b/>
        <u/>
        <sz val="16"/>
        <rFont val="Angsana New"/>
        <family val="1"/>
      </rPr>
      <t>ตารางที่</t>
    </r>
    <r>
      <rPr>
        <b/>
        <sz val="16"/>
        <rFont val="Angsana New"/>
        <family val="1"/>
      </rPr>
      <t xml:space="preserve"> 7 เปรียบเทียบผลการคำนวณต้นทุนกิจกรรมย่อยแยกตามแหล่งเงิน (ต่อ)</t>
    </r>
  </si>
  <si>
    <t>ประจำปีงบประมาณ พ.ศ. 2568</t>
  </si>
  <si>
    <t>รายงานเปรียบเทียบผลการคำนวณต้นทุนผลผลิตระหว่างปีงบประมาณ พ.ศ. 2567 และ ปีงบประมาณ พ.ศ. 2568</t>
  </si>
  <si>
    <t>ต้นทุนผลผลิตประจำปีงบประมาณ พ.ศ. 2568 (ต.ค. 67 - ก.ย. 68)</t>
  </si>
  <si>
    <t>ตารางเปรียบเทียบผลการคำนวณต้นทุนผลผลิตระหว่างปีงบประมาณ พ.ศ. 2567  และ ปีงบประมาณ พ.ศ. 2568</t>
  </si>
  <si>
    <t>ตารางเปรียบเทียบผลการคำนวณต้นทุนผลผลิตระหว่างปีงบประมาณ พ.ศ. 2567 และปีงบประมาณ พ.ศ. 2568</t>
  </si>
  <si>
    <t>ต้นทุนผลผลิตประจำปีงบประมาณ พ.ศ.2568 (ต.ค. 67 - ก.ย. 68)</t>
  </si>
  <si>
    <t>ตารางเปรียบเทียบผลการคำนวณต้นทุนผลผลิตระหว่างปีงบประมาณ พ.ศ. 2567 และ ปีงบประมาณ พ.ศ. 2568</t>
  </si>
  <si>
    <t>ต้นทุนทางตรง ปีงบประมาณ พ.ศ. 2568</t>
  </si>
  <si>
    <t xml:space="preserve"> ปีงบประมาณ พ.ศ. 2567</t>
  </si>
  <si>
    <t>ปีงบประมาณ พ.ศ. 2568</t>
  </si>
  <si>
    <t>หมายเหตุแนบท้ายตารางที่ 2 ค่าเสื่อมราคาและค่าตัดจำหน่ายในส่วนของต้นทุนทางตรงเกิดจากการที่แต่ละศูนย์ต้นทุนบันทึกเบิกจ่ายในระบบ New GFMIS Thai  ส่วนค่าใช้จ่ายที่เกิดการปันส่วนจัดเป็นต้นทุนทางอ้อม</t>
  </si>
  <si>
    <r>
      <t xml:space="preserve"> </t>
    </r>
    <r>
      <rPr>
        <b/>
        <u/>
        <sz val="16"/>
        <rFont val="Angsana New"/>
        <family val="1"/>
      </rPr>
      <t>ตารางที่ 12</t>
    </r>
    <r>
      <rPr>
        <b/>
        <sz val="16"/>
        <rFont val="Angsana New"/>
        <family val="1"/>
      </rPr>
      <t xml:space="preserve"> รายงานเปรียบเทียบต้นทุนทางอ้อมตามลักษณะของต้นทุน (คงที่/ผันแปร) (ต่อ)</t>
    </r>
  </si>
  <si>
    <t>การวิเคราะห์สาเหตุของการเปลี่ยนแปลงของต้นทุนทางอ้อมตามค่าใช้จ่าย</t>
  </si>
  <si>
    <t>กลุ่มตรวจสอบภายใน (0001)</t>
  </si>
  <si>
    <t>ค่าใช้สอย ค่าวัสดุ 
และสาธารณูปโภค (อ้อม)</t>
  </si>
  <si>
    <t>ค่าใช้สอยวัสดุ และสาธารณูปโภค (อ้อม)</t>
  </si>
  <si>
    <t>บริการคืนภาษีมูลค่าเพิ่มให้แก่นักท่องเที่ยว</t>
  </si>
  <si>
    <t>รายงานสรุปผลการวิเคราะห์ต้นทุนต่อหน่วยผลผลิต</t>
  </si>
  <si>
    <t>ของ กรมสรรพากร</t>
  </si>
  <si>
    <t>1.1 การวิเคราะห์ข้อมูลทางบัญชีหรือต้นทุนผลผลิตเพื่อการบริหาร</t>
  </si>
  <si>
    <t>(หน่วย : ล้านบาท)</t>
  </si>
  <si>
    <t xml:space="preserve">ต้นทุนรวมประจำปีงบประมาณ </t>
  </si>
  <si>
    <t>พ.ศ. 2567</t>
  </si>
  <si>
    <t>พ.ศ. 2566</t>
  </si>
  <si>
    <t>1. ค่าใช้จ่ายด้านบุคลากร</t>
  </si>
  <si>
    <t>2. ค่าใช้จ่ายในการฝึกอบรม</t>
  </si>
  <si>
    <t>3. ค่าใช้จ่ายในการเดินทาง</t>
  </si>
  <si>
    <t>4. ค่าตอบแทนใช้สอยและวัสดุ</t>
  </si>
  <si>
    <t>5. ค่าสาธารณูปโภค</t>
  </si>
  <si>
    <t>6. ค่าเสื่อมราคาและตัดจำหน่าย</t>
  </si>
  <si>
    <t>7. ค่าใช้จ่ายเงินอุดหนุน</t>
  </si>
  <si>
    <t>8. ค่าใช้จ่ายอื่น</t>
  </si>
  <si>
    <t>รวมค่าใช้จ่าย</t>
  </si>
  <si>
    <t>ผลการจัดเก็บภาษีอากร</t>
  </si>
  <si>
    <t>และค่าเสื่อมราคาและตัดจำหน่าย ทั้งนี้ผลการจัดเก็บภาษีอากรก็เพิ่มขึ้นตามลำดับด้วย อธิบายได้ ดังนี้</t>
  </si>
  <si>
    <t>1.2 การรายงานผลการดำเนินงานต่อผู้บริหารจากการวิเคราะห์เพื่อใช้ประโยชน์จากข้อมูลต้นทุนผลผลิต</t>
  </si>
  <si>
    <t>ที่มา เฉพาะข้อ 1.2 :  กองวิชาการแผนภาษี กรมสรรพากร</t>
  </si>
  <si>
    <t>สำหรับปีงบประมาณ พ.ศ. 2568</t>
  </si>
  <si>
    <t xml:space="preserve">      ข้อมูลต้นทุนรวมตามประเภทค่าใช้จ่ายเมื่อเปรียบเทียบกับภารกิจหลักของกรมสรรพากรคือ การจัดเก็บภาษีอากร</t>
  </si>
  <si>
    <t>ระหว่างปีงบประมาณ พ.ศ. 2566 - 2568 ดังนี้</t>
  </si>
  <si>
    <t>พ.ศ. 2568</t>
  </si>
  <si>
    <t>พบว่า ระหว่างปีงบประมาณ พ.ศ. 2566 - 2568 ค่าใช้จ่ายประเภทต่าง ๆ เพิ่มขึ้น ยกเว้นค่าใช้จ่ายในการเดินทาง</t>
  </si>
  <si>
    <t xml:space="preserve">            ในปีงบประมาณ พ.ศ. 2568 เมื่อเปรียบเทียบกับปีงบประมาณ พ.ศ. 2567 กรมสรรพากรมีต้นทุนต่อหน่วย</t>
  </si>
  <si>
    <t>จากค่าใช้จ่ายและผลการจัดเก็บภาษีที่เพิ่มขึ้น 393.51 ล้านบาท และ 67.32 หมื่นล้านบาท ตามลำดับ</t>
  </si>
  <si>
    <t>0.0063 กล่าวคือ ทุกหน่วยจัดเก็บภาษีอากร 100 บาท กรมสรรพากรมีต้นทุน 0.63 บาท</t>
  </si>
  <si>
    <t xml:space="preserve">       จากการจัดทำและคำนวณต้นทุนผลผลิตของกรมสรรพากร ประจำปีงบประมาณ พ.ศ. 2568 ขอรายงานว่า</t>
  </si>
  <si>
    <t xml:space="preserve">       1. ติดตามการจัดเก็บภาษีจากธุรกิจที่มีศักยภาพในการเสียภาษี (Sector ศักยภาพ) มีความโดดเด่น</t>
  </si>
  <si>
    <t xml:space="preserve">       2. การดำเนินโครงการเพื่อยกระดับการจัดเก็บภาษีเงินได้บุคคลธรรมดา RD10X Version 2 ปีงบประมาณ</t>
  </si>
  <si>
    <t xml:space="preserve">            หรือการเจริญเติบโตในเศรษฐกิจปัจจุบัน หรือเป็น Sector ที่น่าสนใจในท้องที่ </t>
  </si>
  <si>
    <t xml:space="preserve">           พ.ศ. 2569 เพื่อติดตามผู้เสียภาษีรายนอกระบบและในระบบภาษีที่ติดเกณฑ์ความเสี่ยง</t>
  </si>
  <si>
    <t xml:space="preserve">       3. ติดตามและกำกับดูแลรายผู้ประกอบการที่มีผลการจัดเก็บภาษี ร้อยละ 90 ของสำนักงานสรรพากรพื้นที่</t>
  </si>
  <si>
    <t xml:space="preserve">       4. ติดตามการจัดเก็บภาษีจากกลุ่มผู้ประกอบการขายสินค้า และบริการออนไลน์</t>
  </si>
  <si>
    <t xml:space="preserve">       5. การประมวลผลข้อมูลในรูปแบบ Data Analytics และจัดทำฐานข้อมูลผู้เสียภาษีจาก Data Lake เพื่อนำ</t>
  </si>
  <si>
    <t xml:space="preserve">           ผู้ประกอบการรายใหม่เข้าสู่ระบบภาษี โดยใช้เครื่องมือและบูรณาการข้อมูลต่าง ๆ ร่วมกัน</t>
  </si>
  <si>
    <t xml:space="preserve">       6. กำกับตรวจสอบกิจการข้ามชาติที่มีบริษัทในเครือเพื่อวิเคราะห์การกำหนดราคาโอน (Transfer Pricing) </t>
  </si>
  <si>
    <t xml:space="preserve">           ให้เป็นไปตามประมวลรัษฎากร   </t>
  </si>
  <si>
    <t xml:space="preserve">       7. ตรวจสอบภาษีกลุ่มผู้ออกและกลุ่มผู้ใช้ใบกำกับภาษีที่ออกโดยมิชอบด้วยกฎหมาย (ใบกำกับภาษีปลอม) </t>
  </si>
  <si>
    <t xml:space="preserve">           พร้อมดำเนินคดีอาญาโดยเคร่งครัด </t>
  </si>
  <si>
    <t xml:space="preserve">       8. ตรวจสอบภาษีอากรและปราบปรามการกระทำผิดอาชญากรรมทางภาษี ผู้กระทำผิดทางภาษี</t>
  </si>
  <si>
    <t xml:space="preserve">           ที่มีการประกอบการ  ครอบคลุมหลายพื้นที่ ธุรกิจเครือข่าย คดีที่ได้รับความสนใจ แชร์ลูกโซ่ ธุรกิจสีเทา</t>
  </si>
  <si>
    <t xml:space="preserve">  </t>
  </si>
  <si>
    <t xml:space="preserve">           และการกระทำความผิดอื่น ๆ ที่เกี่ยวข้องกับภาษี</t>
  </si>
  <si>
    <t>กรมสรรพากรมีแนวทางและนโยบายในการเพิ่มผลผลิตหลัก ได้แก่ การจัดเก็บภาษีอากร ดังนี้</t>
  </si>
  <si>
    <r>
      <t>เหตุผล</t>
    </r>
    <r>
      <rPr>
        <sz val="16"/>
        <rFont val="Angsana New"/>
        <family val="1"/>
      </rPr>
      <t xml:space="preserve"> ค่าใช้สอยวัสดุ และสาธารณูปโภค (ต้นทุนผันแปร) เพิ่มขึ้น 27.11% เนื่องจากในช่วงปีงบประมาณ พ.ศ. 2568 มีการซ่อมแซมและบำรุงรักษาที่เพิ่มขึ้น</t>
    </r>
    <r>
      <rPr>
        <u/>
        <sz val="16"/>
        <rFont val="Angsana New"/>
        <family val="1"/>
      </rPr>
      <t xml:space="preserve"> </t>
    </r>
  </si>
  <si>
    <r>
      <rPr>
        <b/>
        <u/>
        <sz val="16"/>
        <rFont val="Angsana New"/>
        <family val="1"/>
      </rPr>
      <t>ตารางที่ 9</t>
    </r>
    <r>
      <rPr>
        <b/>
        <sz val="16"/>
        <rFont val="Angsana New"/>
        <family val="1"/>
      </rPr>
      <t xml:space="preserve">  เปรียบเทียบผลการคำนวณต้นทุนกิจกรรมหลักแยกตามแหล่งเงิน (ต่อ)</t>
    </r>
  </si>
  <si>
    <t>การวิเคราะห์สาเหตุของการเปลี่ยนแปลงของต้นทุนต่อหน่วยกิจกรรมหลัก</t>
  </si>
  <si>
    <t>การแนะนำและตรวจสอบผู้ประกอบการที่กำกับดูแล</t>
  </si>
  <si>
    <t>ระบบเทคโนโลยีสารสนเทศและการพัฒนาการสื่อสาร</t>
  </si>
  <si>
    <t>หรือคิดเป็นสัดส่วนของต้นทุนรวมที่เพิ่มขึ้น 2.76% และผลการจัดเก็บภาษีเพิ่มขึ้น 2.97%</t>
  </si>
  <si>
    <t>ทำให้ต้นทุนต่อหน่วยผลผลิตหลัก (การจัดเก็บภาษีอากร) ลดลง (0.21%)  (ตารางที่ 10)</t>
  </si>
  <si>
    <r>
      <t>เหตุผล</t>
    </r>
    <r>
      <rPr>
        <sz val="16"/>
        <rFont val="Angsana New"/>
        <family val="1"/>
      </rPr>
      <t xml:space="preserve">  ในปีงบประมาณ พ.ศ. 2568  ต้นทุนต่อหน่วยของกิจกรรมย่อยบริการคืนภาษีมูลค่าเพิ่มให้แก่นักท่องเที่ยวเพิ่มขึ้นร้อยละ 26.05 เนื่องจากในระหว่างปี พ.ศ. 2568 จำนวนนักท่องเที่ยวที่ขอคืนภาษีฯ ลดลง (8.70%) </t>
    </r>
  </si>
  <si>
    <r>
      <t>เหตุผล</t>
    </r>
    <r>
      <rPr>
        <sz val="16"/>
        <rFont val="Angsana New"/>
        <family val="1"/>
      </rPr>
      <t xml:space="preserve">  ในปีงบประมาณ 2568 ต้นทุนต่อหน่วยของกิจกรรมการพิจารณาดำเนินคดี เพิ่มขึ้น 22.26% เป็นผลมาจากการลดลงของการพิจารณาคดี ของกองสืบสวนและคดีลดลงจากปีก่อน (2.37%)</t>
    </r>
  </si>
  <si>
    <r>
      <rPr>
        <u/>
        <sz val="16"/>
        <rFont val="Angsana New"/>
        <family val="1"/>
      </rPr>
      <t>เหตุผล</t>
    </r>
    <r>
      <rPr>
        <sz val="16"/>
        <rFont val="Angsana New"/>
        <family val="1"/>
      </rPr>
      <t xml:space="preserve"> ในปีงบประมาณ พ.ศ. 2568 ต้นทุนต่อหน่วยของกิจกรรมย่อยการประชาสัมพันธ์และข้อมูลข่าวสารเรื่องภาษีอากรลดลง (25.01%) เนื่องจากมีผู้ใช้บริการเพิ่มขึ้น 49.53%</t>
    </r>
  </si>
  <si>
    <r>
      <rPr>
        <u/>
        <sz val="16"/>
        <color indexed="8"/>
        <rFont val="Angsana New"/>
        <family val="1"/>
      </rPr>
      <t>เหตุผล</t>
    </r>
    <r>
      <rPr>
        <sz val="16"/>
        <color indexed="8"/>
        <rFont val="Angsana New"/>
        <family val="1"/>
      </rPr>
      <t xml:space="preserve">  ในปีงบประมาณ พ.ศ. 2568  ต้นทุนต่อหน่วยของกิจกรรมงานสารบรรณเพิ่มขึ้นร้อยละ 24.83 เนื่องจากมีจำนวนหนังสือเข้า - ออก ลดลง (14.59%)</t>
    </r>
  </si>
  <si>
    <r>
      <rPr>
        <u/>
        <sz val="16"/>
        <color indexed="8"/>
        <rFont val="Angsana New"/>
        <family val="1"/>
      </rPr>
      <t>เหตุผล</t>
    </r>
    <r>
      <rPr>
        <sz val="16"/>
        <color indexed="8"/>
        <rFont val="Angsana New"/>
        <family val="1"/>
      </rPr>
      <t xml:space="preserve">  ในปีงบประมาณ พ.ศ. 2568  ต้นทุนต่อหน่วยของกิจกรรมบริการคัดค้นแบบแสดงรายการลดลง (53.91%) เนื่องจากในระหว่างปี พ.ศ.2568 มีผู้เข้ารับบริการคัดค้นแบบฯ เพิ่มขึ้น 135.69% คิดเป็นจำนวนรายที่เพิ่มขึ้น 1,974,890 ราย</t>
    </r>
  </si>
  <si>
    <r>
      <rPr>
        <b/>
        <u/>
        <sz val="16"/>
        <color indexed="8"/>
        <rFont val="Angsana New"/>
        <family val="1"/>
      </rPr>
      <t>เหตุผล</t>
    </r>
    <r>
      <rPr>
        <sz val="16"/>
        <color indexed="8"/>
        <rFont val="Angsana New"/>
        <family val="1"/>
      </rPr>
      <t xml:space="preserve">  ในปีงบประมาณ พ.ศ. 2568  ต้นทุนต่อหน่วยของกิจกรรมย่อยการดำเนินงานบริการเก็บรักษาแบบแสดงรายการลดลง (87.17%) </t>
    </r>
  </si>
  <si>
    <r>
      <rPr>
        <b/>
        <u/>
        <sz val="16"/>
        <color indexed="8"/>
        <rFont val="Angsana New"/>
        <family val="1"/>
      </rPr>
      <t>เหตุผล</t>
    </r>
    <r>
      <rPr>
        <b/>
        <sz val="16"/>
        <color indexed="8"/>
        <rFont val="Angsana New"/>
        <family val="1"/>
      </rPr>
      <t xml:space="preserve"> </t>
    </r>
    <r>
      <rPr>
        <sz val="16"/>
        <color indexed="8"/>
        <rFont val="Angsana New"/>
        <family val="1"/>
      </rPr>
      <t>ในปีงบประมาณ พ.ศ. 2568  ต้นทุนต่อหน่วยของกิจกรรมด้านการเงินและบัญชีเพิ่มขึ้น 52.94% เนื่องจากต้นทุนรวมจากแหล่งเงินนอกงบประมาณเพิ่มขึ้นในสัดส่วนที่มากกว่าปริมาณงาน จึงทำให้ต้นทุนต่อหน่วยกิจกรรมเพิ่มขึ้น</t>
    </r>
  </si>
  <si>
    <r>
      <rPr>
        <b/>
        <u/>
        <sz val="16"/>
        <color indexed="8"/>
        <rFont val="Angsana New"/>
        <family val="1"/>
      </rPr>
      <t>เหตุผล</t>
    </r>
    <r>
      <rPr>
        <sz val="16"/>
        <color indexed="8"/>
        <rFont val="Angsana New"/>
        <family val="1"/>
      </rPr>
      <t xml:space="preserve"> ในปีงบประมาณ พ.ศ. 2568 ต้นทุนต่อหน่วยของกิจกรรมย่อยด้านการพัสดุเพิ่มขึ้น 150.70% จากต้นทุนรวมที่เพิ่มขึ้น 47.04% ซึ่งเป็นการเพิ่มขึ้นของแหล่งเงินนอกงบประมาณ รวมถึงปริมาณเอกสารการจัดซื้อจัดจ้างลดลง (41.35%)</t>
    </r>
  </si>
  <si>
    <r>
      <rPr>
        <b/>
        <u/>
        <sz val="16"/>
        <color indexed="8"/>
        <rFont val="Angsana New"/>
        <family val="1"/>
      </rPr>
      <t>เหตุผล</t>
    </r>
    <r>
      <rPr>
        <sz val="16"/>
        <color indexed="8"/>
        <rFont val="Angsana New"/>
        <family val="1"/>
      </rPr>
      <t xml:space="preserve">  ในปีงบประมาณ พ.ศ. 2568  ต้นทุนต่อหน่วยของกิจกรรมด้านยานพาหนะเพิ่มขึ้น 24.60% ด้วยปริมาณการใช้รถ (ส่วนกลาง) และระยะทางที่เพิ่มขึ้น 5.13% หรือคิดเป็นระยะทางที่เพิ่มขึ้น 16,353 กิโลเมตร แต่เนื่องจากต้นทุนรวมที่เพิ่มขึ้นด้วยสัดส่วน 31% จึงทำให้ต้นทุนต่อหน่วยเพิ่มขึ้น</t>
    </r>
  </si>
  <si>
    <r>
      <rPr>
        <b/>
        <u/>
        <sz val="16"/>
        <color indexed="8"/>
        <rFont val="Angsana New"/>
        <family val="1"/>
      </rPr>
      <t>เหตุผล</t>
    </r>
    <r>
      <rPr>
        <sz val="16"/>
        <color indexed="8"/>
        <rFont val="Angsana New"/>
        <family val="1"/>
      </rPr>
      <t xml:space="preserve"> ในปีงบประมาณ พ.ศ. 2568  ต้นทุนต่อหน่วยของกิจกรร</t>
    </r>
    <r>
      <rPr>
        <sz val="16"/>
        <color indexed="8"/>
        <rFont val="Angsana New"/>
        <family val="1"/>
      </rPr>
      <t>มย่อยด้านพัฒนาทรัพยากรบุคคล</t>
    </r>
    <r>
      <rPr>
        <sz val="16"/>
        <color indexed="8"/>
        <rFont val="Angsana New"/>
        <family val="1"/>
      </rPr>
      <t>เพิ่มขึ้นร้อยละ 37.88 เนื่องจากจำนวนชั่วโมง / คนที่ได้รับการพัฒนาลดลง (10.98%) และต้นทุนรวมเพิ่มขึ้น 22.73%</t>
    </r>
  </si>
  <si>
    <r>
      <rPr>
        <b/>
        <u/>
        <sz val="16"/>
        <color indexed="8"/>
        <rFont val="Angsana New"/>
        <family val="1"/>
      </rPr>
      <t>เหตุผล</t>
    </r>
    <r>
      <rPr>
        <u/>
        <sz val="16"/>
        <color indexed="8"/>
        <rFont val="Angsana New"/>
        <family val="1"/>
      </rPr>
      <t xml:space="preserve"> </t>
    </r>
    <r>
      <rPr>
        <sz val="16"/>
        <color indexed="8"/>
        <rFont val="Angsana New"/>
        <family val="1"/>
      </rPr>
      <t xml:space="preserve"> ในปีงบประมาณ พ.ศ. 2568  ต้นทุนต่อหน่วยของกิจกรรมย่อยการจัดทำและพัฒนากฎหมายใหม่เพิ่มขึ้น 35.75% เนื่องจากจำนวนข้อหารือ / กฎหมายใหม่ลดลงจากปีก่อนหน้า 188 ข้อหารือ คิดเป็นลดลง (18.99%) และต้นทุนรวมเพิ่มขึ้น 9.97%</t>
    </r>
  </si>
  <si>
    <r>
      <rPr>
        <b/>
        <u/>
        <sz val="16"/>
        <color indexed="8"/>
        <rFont val="Angsana New"/>
        <family val="1"/>
      </rPr>
      <t>เหตุผล</t>
    </r>
    <r>
      <rPr>
        <u/>
        <sz val="16"/>
        <color indexed="8"/>
        <rFont val="Angsana New"/>
        <family val="1"/>
      </rPr>
      <t xml:space="preserve"> </t>
    </r>
    <r>
      <rPr>
        <sz val="16"/>
        <color indexed="8"/>
        <rFont val="Angsana New"/>
        <family val="1"/>
      </rPr>
      <t xml:space="preserve"> ในปีงบประมาณ พ.ศ. 2568  ต้นทุนต่อหน่วยของกิจกรรมย่อยพัฒนาระบบงานที่เกี่ยวข้องเพิ่มมากขึ้นถึง 233.57% เนื่องจากระบบงานที่มีอยู่ยังสามารถใช้งานได้อย่างเหมาะสม  จึงพัฒนาระบบเพิ่มเพียง 3 ระบบ คิดเป็นลดลง (70%) </t>
    </r>
  </si>
  <si>
    <r>
      <t>เหตุผล</t>
    </r>
    <r>
      <rPr>
        <sz val="16"/>
        <color indexed="8"/>
        <rFont val="Angsana New"/>
        <family val="1"/>
      </rPr>
      <t xml:space="preserve"> ในปีงบประมาณ พ.ศ. 2568 ต้นทุนต่อหน่วยของกิจกรรมย่อยตอบข้อหารือที่เกี่ยวข้องกับระเบียบหรือแนวทางปฏิบัติเพิ่มขึ้นมากถึง 193.77% คิดเป็นข้อหารือที่ลดลง 93 ช้อหารือ เนื่องจากระบบหรือระเบียบเดิมที่มีอยู่ยังสามารถใช้งานได้อย่างเหมาะสม และเป็นที่เข้าใจกันอย่างดีแล้ว  การหารือเกี่ยวกับแนวปฏิบัติจึงลดลง</t>
    </r>
  </si>
  <si>
    <r>
      <rPr>
        <b/>
        <u/>
        <sz val="16"/>
        <color indexed="8"/>
        <rFont val="Angsana New"/>
        <family val="1"/>
      </rPr>
      <t>เหตุผล</t>
    </r>
    <r>
      <rPr>
        <sz val="16"/>
        <color indexed="8"/>
        <rFont val="Angsana New"/>
        <family val="1"/>
      </rPr>
      <t xml:space="preserve"> ในปีงบประมาณ พ.ศ. 2568 ต้นทุนต่อหน่วยของกิจกรรมย่อยพัฒนาแนวปฏิบัติ</t>
    </r>
    <r>
      <rPr>
        <sz val="16"/>
        <color indexed="8"/>
        <rFont val="Angsana New"/>
        <family val="1"/>
      </rPr>
      <t xml:space="preserve">เพิ่มขึ้นมากถึง 369.70% เนื่องจากแนวปฏิบัติเดิมที่มีอยู่ยังใช้และดำเนินงานได้
อย่างเหมาะสม </t>
    </r>
  </si>
  <si>
    <r>
      <rPr>
        <b/>
        <u/>
        <sz val="16"/>
        <color rgb="FF000000"/>
        <rFont val="Angsana New"/>
        <family val="1"/>
      </rPr>
      <t>เหตุผล</t>
    </r>
    <r>
      <rPr>
        <sz val="16"/>
        <color indexed="8"/>
        <rFont val="Angsana New"/>
        <family val="1"/>
      </rPr>
      <t xml:space="preserve"> ในปีงบประมาณ พ.ศ. 2568 ต้นทุนต่อหน่วยของกิจกรรมย่อยชุดข้อมูลเพื่อสนับสนุนการปฏิบัติงานลดลง (65.99%) เนื่องจากเป็นกิจกรรมย่อย (เพิ่มเติม) และตอบสนองนโยบายกรมฯ จึงเน้นให้ความสำคัญมากขึ้น  แม้ว่าต้นทุนรวมจะเพิ่มขึ้นก็ตาม  แต่อยู่ในสัดส่วนที่น้อยกว่าปริมาณงาน</t>
    </r>
  </si>
  <si>
    <r>
      <rPr>
        <b/>
        <u/>
        <sz val="16"/>
        <color indexed="8"/>
        <rFont val="Angsana New"/>
        <family val="1"/>
      </rPr>
      <t>เหตุผล</t>
    </r>
    <r>
      <rPr>
        <sz val="16"/>
        <color indexed="8"/>
        <rFont val="Angsana New"/>
        <family val="1"/>
      </rPr>
      <t xml:space="preserve"> ในปีงบประมาณ พ.ศ. 2568 ต้นทุนต่อหน่วยของกิจกรรมย่อยบริการยื่นแบบ
และชำระภาษีทางอินเทอร์เน็ต</t>
    </r>
    <r>
      <rPr>
        <sz val="16"/>
        <color indexed="8"/>
        <rFont val="Angsana New"/>
        <family val="1"/>
      </rPr>
      <t>ลดลง (36.55%)</t>
    </r>
    <r>
      <rPr>
        <sz val="16"/>
        <color indexed="8"/>
        <rFont val="Angsana New"/>
        <family val="1"/>
      </rPr>
      <t xml:space="preserve"> เนื่องจากปริมาณแบบแสดงรายการที่ยื่นทางอินเทอร์เน็ตเพิ่มขึ้นถึง 64.89% หรือคิดเป็นจำนวนแบบฯ ที่เพิ่มจากปีก่อนหน้า 
23 ล้านฉบับ</t>
    </r>
  </si>
  <si>
    <r>
      <rPr>
        <u/>
        <sz val="16"/>
        <rFont val="Angsana New"/>
        <family val="1"/>
      </rPr>
      <t>เหตุผล</t>
    </r>
    <r>
      <rPr>
        <sz val="16"/>
        <rFont val="Angsana New"/>
        <family val="1"/>
      </rPr>
      <t xml:space="preserve">  ในปีงบประมาณ พ.ศ. 2568  ต้นทุนต่อหน่วยของกิจกรรมหลักระบบเทคโนโลยีสารสนเทศและการพัฒนาการสื่อสาร ดำเนินการได้ 5 ระบบ จากแผน 6 ระบบ เนื่องจากโครงการจัดซื้อเครื่องคอมพิวเตอร์ประมวลผล แบบที่ 2 และเครื่องสำรองไฟฟ้า (UPS) จำนวน 1,071 เครื่อง ทดแทนของเดิม กรมสรรพากรยกเลิกประกาศผู้ชนะ เนื่องจากมีการอุทธรณ์และฟังขึ้น ทำให้ต้นทุนต่อหน่วยกิจกรรมหลักระบบเทคโนโลยีฯ เพิ่มขึ้น 23.31%</t>
    </r>
  </si>
  <si>
    <r>
      <rPr>
        <b/>
        <u/>
        <sz val="16"/>
        <color indexed="8"/>
        <rFont val="Angsana New"/>
        <family val="1"/>
      </rPr>
      <t>เหตุผล</t>
    </r>
    <r>
      <rPr>
        <sz val="16"/>
        <color indexed="8"/>
        <rFont val="Angsana New"/>
        <family val="1"/>
      </rPr>
      <t xml:space="preserve"> ในปีงบประมาณ พ.ศ. 2568 ต้นทุนต่อหน่วยของกิจกรรมย่อยตรวจสอบปราบปรามผู้ทำลายระบบภาษีเพิ่มขึ้น 32.96%</t>
    </r>
    <r>
      <rPr>
        <u/>
        <sz val="16"/>
        <color indexed="8"/>
        <rFont val="Angsana New"/>
        <family val="1"/>
      </rPr>
      <t xml:space="preserve"> </t>
    </r>
  </si>
  <si>
    <r>
      <rPr>
        <b/>
        <u/>
        <sz val="16"/>
        <rFont val="Angsana New"/>
        <family val="1"/>
      </rPr>
      <t>ตารางที่ 11</t>
    </r>
    <r>
      <rPr>
        <b/>
        <sz val="16"/>
        <rFont val="Angsana New"/>
        <family val="1"/>
      </rPr>
      <t xml:space="preserve"> รายงานเปรียบเทียบต้นทุนทางตรงตามศูนย์ต้นทุนแยกตามประเภทค่าใช้จ่ายและลักษณะของต้นทุน (คงที่/ผันแปร) (ต่อ)</t>
    </r>
  </si>
  <si>
    <t xml:space="preserve"> - ศูนย์ต้นทุนสนับสนุนที่ 2 มีต้นทุนรวมลดลง 1,438,382.31 บาท  คิดเป็นสัดส่วนที่ลดลง (20.72%) เป็นการลดลงทั้งต้นทุนคงที่และต้นทุนผันแปร</t>
  </si>
  <si>
    <t xml:space="preserve"> - ศูนย์ต้นทุนสนับสนุนที่ 8 กองบริหารการคลังและรายได้ มีต้นทุนรวมคิดเป็นสัดส่วนที่เพิ่มขึ้นถึงร้อยละ 54.80 ซึ่งเกิดจากต้นทุนผันแปร หมวดค่าใช้สอยและวัสดุที่เพิ่มขึ้นจากปีก่อน 77.93 ล้านบาท  จากการซ่อมแซมและบำรุงรักษาทรัพย์สินที่มีอายุการใช้งานนาน</t>
  </si>
  <si>
    <r>
      <rPr>
        <b/>
        <u/>
        <sz val="16"/>
        <color indexed="8"/>
        <rFont val="Angsana New"/>
        <family val="1"/>
      </rPr>
      <t>เหตุผล</t>
    </r>
    <r>
      <rPr>
        <sz val="16"/>
        <color indexed="8"/>
        <rFont val="Angsana New"/>
        <family val="1"/>
      </rPr>
      <t xml:space="preserve">  ในปีงบประมาณ พ.ศ. 2568  ต้นทุนต่อหน่วยของกิจกรรมหลักการแนะนำและตรวจสอบ
ผู้ประกอบการที่กำกับดูแลเพิ่มขึ้น 59.94% จากปีก่อนหน้า เนื่องจากการออกแนะนำและตรวจสอบผู้ประกอบการลดลงจากเหตุการณ์แผ่นดินไหวในพื้นที่กรุงเทพมหานครเป็นส่วนใหญ่ เมื่อวันที่ 28 มี.ค. 2568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</si>
</sst>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&quot;$&quot;#,##0_);\(&quot;$&quot;#,##0\)"/>
    <numFmt numFmtId="165" formatCode="_(* #,##0.00_);_(* \(#,##0.00\);_(* &quot;-&quot;??_);_(@_)"/>
    <numFmt numFmtId="166" formatCode="_(* #,##0.000_);_(* \(#,##0.000\);_(* &quot;-&quot;??_);_(@_)"/>
    <numFmt numFmtId="167" formatCode="_(* #,##0.000000_);_(* \(#,##0.000000\);_(* &quot;-&quot;??_);_(@_)"/>
    <numFmt numFmtId="168" formatCode="_(* #,##0.0000_);_(* \(#,##0.0000\);_(* &quot;-&quot;??_);_(@_)"/>
    <numFmt numFmtId="169" formatCode="_(* #,##0_);_(* \(#,##0\);_(* &quot;-&quot;??_);_(@_)"/>
    <numFmt numFmtId="171" formatCode="0.0000"/>
    <numFmt numFmtId="172" formatCode="_(* #,##0.0000000_);_(* \(#,##0.0000000\);_(* &quot;-&quot;??_);_(@_)"/>
    <numFmt numFmtId="173" formatCode="_-* #,##0.0000_-;\-* #,##0.0000_-;_-* &quot;-&quot;??_-;_-@_-"/>
    <numFmt numFmtId="174" formatCode="#,##0.0000"/>
    <numFmt numFmtId="175" formatCode="_(* #,##0.00000_);_(* \(#,##0.00000\);_(* &quot;-&quot;??_);_(@_)"/>
    <numFmt numFmtId="176" formatCode="_(* #,##0.00000_);_(* \(#,##0.00000\);_(* &quot;-&quot;????_);_(@_)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6"/>
      <name val="TH SarabunPSK"/>
      <family val="2"/>
    </font>
    <font>
      <sz val="20"/>
      <name val="TH SarabunPSK"/>
      <family val="2"/>
    </font>
    <font>
      <b/>
      <u/>
      <sz val="26"/>
      <name val="TH SarabunPSK"/>
      <family val="2"/>
    </font>
    <font>
      <b/>
      <sz val="20"/>
      <name val="TH SarabunPSK"/>
      <family val="2"/>
    </font>
    <font>
      <sz val="11"/>
      <color theme="1"/>
      <name val="Calibri"/>
      <family val="2"/>
      <charset val="222"/>
      <scheme val="minor"/>
    </font>
    <font>
      <sz val="11"/>
      <color indexed="8"/>
      <name val="Tahoma"/>
      <family val="2"/>
    </font>
    <font>
      <sz val="11"/>
      <color indexed="8"/>
      <name val="Tahoma"/>
      <family val="2"/>
      <charset val="222"/>
    </font>
    <font>
      <sz val="10"/>
      <color indexed="8"/>
      <name val="Arial"/>
      <family val="2"/>
    </font>
    <font>
      <sz val="10"/>
      <color indexed="8"/>
      <name val="Tahoma"/>
      <family val="2"/>
    </font>
    <font>
      <sz val="10"/>
      <name val="Tahoma"/>
      <family val="2"/>
    </font>
    <font>
      <b/>
      <sz val="20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2"/>
      <name val="TH SarabunPSK"/>
      <family val="2"/>
    </font>
    <font>
      <b/>
      <u/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  <font>
      <sz val="12"/>
      <name val="TH SarabunPSK"/>
      <family val="2"/>
    </font>
    <font>
      <u/>
      <sz val="11"/>
      <color theme="10"/>
      <name val="Calibri"/>
      <family val="2"/>
      <charset val="222"/>
      <scheme val="minor"/>
    </font>
    <font>
      <u/>
      <sz val="12"/>
      <color theme="10"/>
      <name val="Calibri"/>
      <family val="2"/>
      <charset val="222"/>
      <scheme val="minor"/>
    </font>
    <font>
      <sz val="16"/>
      <name val="TH SarabunPSK"/>
      <family val="2"/>
    </font>
    <font>
      <b/>
      <u/>
      <sz val="20"/>
      <name val="TH SarabunPSK"/>
      <family val="2"/>
    </font>
    <font>
      <b/>
      <sz val="16"/>
      <name val="TH SarabunPSK"/>
      <family val="2"/>
    </font>
    <font>
      <b/>
      <sz val="22"/>
      <name val="TH SarabunPSK"/>
      <family val="2"/>
    </font>
    <font>
      <b/>
      <u/>
      <sz val="16"/>
      <name val="TH SarabunPSK"/>
      <family val="2"/>
    </font>
    <font>
      <b/>
      <sz val="18"/>
      <name val="TH SarabunPSK"/>
      <family val="2"/>
    </font>
    <font>
      <sz val="16"/>
      <name val="Angsana New"/>
      <family val="1"/>
    </font>
    <font>
      <u/>
      <sz val="16"/>
      <name val="Angsana New"/>
      <family val="1"/>
    </font>
    <font>
      <sz val="16"/>
      <color theme="1"/>
      <name val="Angsana New"/>
      <family val="1"/>
    </font>
    <font>
      <u/>
      <sz val="16"/>
      <color indexed="8"/>
      <name val="Angsana New"/>
      <family val="1"/>
    </font>
    <font>
      <sz val="16"/>
      <color indexed="8"/>
      <name val="Angsana New"/>
      <family val="1"/>
    </font>
    <font>
      <sz val="14"/>
      <color rgb="FFFF0000"/>
      <name val="TH SarabunPSK"/>
      <family val="2"/>
    </font>
    <font>
      <b/>
      <sz val="16"/>
      <name val="Angsana New"/>
      <family val="1"/>
    </font>
    <font>
      <b/>
      <u/>
      <sz val="16"/>
      <name val="Angsana New"/>
      <family val="1"/>
    </font>
    <font>
      <b/>
      <sz val="16"/>
      <color theme="1"/>
      <name val="Angsana New"/>
      <family val="1"/>
    </font>
    <font>
      <sz val="10"/>
      <name val="TH SarabunPSK"/>
      <family val="2"/>
    </font>
    <font>
      <b/>
      <sz val="10"/>
      <name val="TH SarabunPSK"/>
      <family val="2"/>
    </font>
    <font>
      <sz val="11"/>
      <color indexed="8"/>
      <name val="Calibri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b/>
      <sz val="16"/>
      <color indexed="8"/>
      <name val="Angsana New"/>
      <family val="1"/>
    </font>
    <font>
      <b/>
      <u/>
      <sz val="16"/>
      <color indexed="8"/>
      <name val="Angsana New"/>
      <family val="1"/>
    </font>
    <font>
      <b/>
      <u/>
      <sz val="16"/>
      <color rgb="FF000000"/>
      <name val="Angsana New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64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7" fillId="0" borderId="0"/>
    <xf numFmtId="0" fontId="7" fillId="0" borderId="0"/>
    <xf numFmtId="0" fontId="11" fillId="0" borderId="0"/>
    <xf numFmtId="0" fontId="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9" fontId="9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1" fillId="0" borderId="0"/>
    <xf numFmtId="0" fontId="11" fillId="0" borderId="0"/>
    <xf numFmtId="0" fontId="12" fillId="0" borderId="0"/>
    <xf numFmtId="0" fontId="22" fillId="0" borderId="0" applyNumberForma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0" fontId="41" fillId="0" borderId="0"/>
    <xf numFmtId="0" fontId="11" fillId="0" borderId="0"/>
  </cellStyleXfs>
  <cellXfs count="653">
    <xf numFmtId="0" fontId="0" fillId="0" borderId="0" xfId="0"/>
    <xf numFmtId="0" fontId="3" fillId="0" borderId="0" xfId="2" applyFont="1" applyAlignment="1">
      <alignment horizontal="center"/>
    </xf>
    <xf numFmtId="0" fontId="4" fillId="0" borderId="0" xfId="2" applyFont="1"/>
    <xf numFmtId="166" fontId="4" fillId="0" borderId="0" xfId="3" applyNumberFormat="1" applyFont="1" applyAlignment="1">
      <alignment horizontal="center"/>
    </xf>
    <xf numFmtId="0" fontId="6" fillId="0" borderId="0" xfId="2" applyFont="1" applyAlignment="1">
      <alignment horizontal="left"/>
    </xf>
    <xf numFmtId="166" fontId="4" fillId="0" borderId="0" xfId="3" applyNumberFormat="1" applyFont="1"/>
    <xf numFmtId="166" fontId="6" fillId="0" borderId="0" xfId="3" applyNumberFormat="1" applyFont="1" applyAlignment="1">
      <alignment horizontal="right"/>
    </xf>
    <xf numFmtId="166" fontId="6" fillId="0" borderId="3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4" fillId="0" borderId="3" xfId="2" applyFont="1" applyFill="1" applyBorder="1"/>
    <xf numFmtId="165" fontId="4" fillId="0" borderId="3" xfId="3" applyFont="1" applyFill="1" applyBorder="1"/>
    <xf numFmtId="165" fontId="6" fillId="0" borderId="3" xfId="3" applyFont="1" applyFill="1" applyBorder="1"/>
    <xf numFmtId="0" fontId="6" fillId="0" borderId="0" xfId="2" applyFont="1"/>
    <xf numFmtId="0" fontId="13" fillId="0" borderId="0" xfId="25" applyFont="1"/>
    <xf numFmtId="0" fontId="14" fillId="0" borderId="0" xfId="25" applyFont="1"/>
    <xf numFmtId="165" fontId="14" fillId="0" borderId="0" xfId="4" applyFont="1"/>
    <xf numFmtId="165" fontId="14" fillId="0" borderId="0" xfId="1" applyFont="1"/>
    <xf numFmtId="0" fontId="15" fillId="0" borderId="0" xfId="25" applyFont="1"/>
    <xf numFmtId="165" fontId="14" fillId="0" borderId="0" xfId="4" applyFont="1" applyBorder="1"/>
    <xf numFmtId="165" fontId="14" fillId="0" borderId="4" xfId="4" applyFont="1" applyBorder="1"/>
    <xf numFmtId="0" fontId="18" fillId="0" borderId="0" xfId="2" applyFont="1" applyAlignment="1">
      <alignment horizontal="center" vertical="top"/>
    </xf>
    <xf numFmtId="0" fontId="16" fillId="0" borderId="0" xfId="2" applyFont="1" applyAlignment="1">
      <alignment horizontal="left" vertical="top"/>
    </xf>
    <xf numFmtId="165" fontId="16" fillId="0" borderId="0" xfId="2" applyNumberFormat="1" applyFont="1" applyAlignment="1">
      <alignment horizontal="left" vertical="top"/>
    </xf>
    <xf numFmtId="0" fontId="16" fillId="0" borderId="0" xfId="2" applyFont="1" applyAlignment="1">
      <alignment horizontal="center" vertical="top"/>
    </xf>
    <xf numFmtId="0" fontId="16" fillId="0" borderId="3" xfId="2" applyFont="1" applyBorder="1" applyAlignment="1">
      <alignment horizontal="center" vertical="top"/>
    </xf>
    <xf numFmtId="166" fontId="16" fillId="0" borderId="3" xfId="3" applyNumberFormat="1" applyFont="1" applyBorder="1" applyAlignment="1">
      <alignment horizontal="center" vertical="top"/>
    </xf>
    <xf numFmtId="165" fontId="16" fillId="0" borderId="3" xfId="3" applyFont="1" applyBorder="1" applyAlignment="1">
      <alignment horizontal="center" vertical="top"/>
    </xf>
    <xf numFmtId="165" fontId="16" fillId="0" borderId="3" xfId="3" applyFont="1" applyFill="1" applyBorder="1" applyAlignment="1">
      <alignment horizontal="center" vertical="top"/>
    </xf>
    <xf numFmtId="167" fontId="16" fillId="0" borderId="3" xfId="2" applyNumberFormat="1" applyFont="1" applyBorder="1" applyAlignment="1">
      <alignment horizontal="center" vertical="top"/>
    </xf>
    <xf numFmtId="0" fontId="16" fillId="0" borderId="0" xfId="2" applyFont="1" applyAlignment="1">
      <alignment vertical="top"/>
    </xf>
    <xf numFmtId="0" fontId="21" fillId="3" borderId="3" xfId="2" applyFont="1" applyFill="1" applyBorder="1" applyAlignment="1">
      <alignment horizontal="center" vertical="top"/>
    </xf>
    <xf numFmtId="0" fontId="16" fillId="3" borderId="3" xfId="2" applyFont="1" applyFill="1" applyBorder="1" applyAlignment="1">
      <alignment horizontal="left" vertical="top"/>
    </xf>
    <xf numFmtId="0" fontId="16" fillId="3" borderId="3" xfId="2" applyFont="1" applyFill="1" applyBorder="1" applyAlignment="1">
      <alignment horizontal="center" vertical="top"/>
    </xf>
    <xf numFmtId="165" fontId="16" fillId="3" borderId="3" xfId="3" applyFont="1" applyFill="1" applyBorder="1" applyAlignment="1">
      <alignment horizontal="center" vertical="top"/>
    </xf>
    <xf numFmtId="165" fontId="16" fillId="3" borderId="3" xfId="3" applyFont="1" applyFill="1" applyBorder="1" applyAlignment="1">
      <alignment horizontal="left" vertical="top"/>
    </xf>
    <xf numFmtId="165" fontId="16" fillId="3" borderId="3" xfId="3" applyFont="1" applyFill="1" applyBorder="1" applyAlignment="1">
      <alignment vertical="top"/>
    </xf>
    <xf numFmtId="0" fontId="21" fillId="0" borderId="0" xfId="2" applyFont="1" applyAlignment="1">
      <alignment vertical="top"/>
    </xf>
    <xf numFmtId="0" fontId="21" fillId="0" borderId="3" xfId="2" applyFont="1" applyBorder="1" applyAlignment="1">
      <alignment horizontal="center" vertical="top"/>
    </xf>
    <xf numFmtId="0" fontId="21" fillId="0" borderId="3" xfId="2" applyFont="1" applyBorder="1" applyAlignment="1">
      <alignment horizontal="left" vertical="top"/>
    </xf>
    <xf numFmtId="165" fontId="21" fillId="0" borderId="3" xfId="3" applyFont="1" applyBorder="1" applyAlignment="1">
      <alignment horizontal="center" vertical="top"/>
    </xf>
    <xf numFmtId="165" fontId="21" fillId="0" borderId="3" xfId="3" applyFont="1" applyFill="1" applyBorder="1" applyAlignment="1">
      <alignment horizontal="center" vertical="top"/>
    </xf>
    <xf numFmtId="165" fontId="21" fillId="0" borderId="3" xfId="3" applyFont="1" applyFill="1" applyBorder="1" applyAlignment="1">
      <alignment vertical="top"/>
    </xf>
    <xf numFmtId="165" fontId="21" fillId="0" borderId="3" xfId="3" applyFont="1" applyBorder="1" applyAlignment="1">
      <alignment horizontal="left" vertical="top"/>
    </xf>
    <xf numFmtId="168" fontId="21" fillId="0" borderId="3" xfId="3" applyNumberFormat="1" applyFont="1" applyBorder="1" applyAlignment="1">
      <alignment vertical="top"/>
    </xf>
    <xf numFmtId="0" fontId="21" fillId="0" borderId="0" xfId="2" applyFont="1" applyAlignment="1">
      <alignment horizontal="center" vertical="top"/>
    </xf>
    <xf numFmtId="165" fontId="16" fillId="4" borderId="3" xfId="3" applyFont="1" applyFill="1" applyBorder="1" applyAlignment="1">
      <alignment horizontal="center" vertical="top"/>
    </xf>
    <xf numFmtId="167" fontId="21" fillId="4" borderId="3" xfId="3" applyNumberFormat="1" applyFont="1" applyFill="1" applyBorder="1" applyAlignment="1">
      <alignment vertical="top"/>
    </xf>
    <xf numFmtId="165" fontId="16" fillId="3" borderId="3" xfId="2" applyNumberFormat="1" applyFont="1" applyFill="1" applyBorder="1" applyAlignment="1">
      <alignment horizontal="left" vertical="top"/>
    </xf>
    <xf numFmtId="165" fontId="16" fillId="3" borderId="3" xfId="2" applyNumberFormat="1" applyFont="1" applyFill="1" applyBorder="1" applyAlignment="1">
      <alignment horizontal="center" vertical="top"/>
    </xf>
    <xf numFmtId="165" fontId="21" fillId="0" borderId="3" xfId="3" applyFont="1" applyFill="1" applyBorder="1" applyAlignment="1">
      <alignment horizontal="left" vertical="top"/>
    </xf>
    <xf numFmtId="167" fontId="21" fillId="0" borderId="3" xfId="3" applyNumberFormat="1" applyFont="1" applyFill="1" applyBorder="1" applyAlignment="1">
      <alignment vertical="top"/>
    </xf>
    <xf numFmtId="169" fontId="21" fillId="0" borderId="3" xfId="3" applyNumberFormat="1" applyFont="1" applyFill="1" applyBorder="1" applyAlignment="1">
      <alignment vertical="top"/>
    </xf>
    <xf numFmtId="165" fontId="21" fillId="0" borderId="3" xfId="2" applyNumberFormat="1" applyFont="1" applyBorder="1" applyAlignment="1">
      <alignment horizontal="left" vertical="top"/>
    </xf>
    <xf numFmtId="0" fontId="21" fillId="4" borderId="0" xfId="2" applyFont="1" applyFill="1" applyAlignment="1">
      <alignment vertical="top"/>
    </xf>
    <xf numFmtId="0" fontId="21" fillId="4" borderId="3" xfId="2" applyFont="1" applyFill="1" applyBorder="1" applyAlignment="1">
      <alignment horizontal="center" vertical="top"/>
    </xf>
    <xf numFmtId="0" fontId="21" fillId="4" borderId="3" xfId="2" applyFont="1" applyFill="1" applyBorder="1" applyAlignment="1">
      <alignment horizontal="left" vertical="top"/>
    </xf>
    <xf numFmtId="169" fontId="21" fillId="0" borderId="3" xfId="3" applyNumberFormat="1" applyFont="1" applyFill="1" applyBorder="1" applyAlignment="1">
      <alignment horizontal="center" vertical="top"/>
    </xf>
    <xf numFmtId="165" fontId="21" fillId="4" borderId="3" xfId="2" applyNumberFormat="1" applyFont="1" applyFill="1" applyBorder="1" applyAlignment="1">
      <alignment horizontal="left" vertical="top"/>
    </xf>
    <xf numFmtId="165" fontId="21" fillId="4" borderId="3" xfId="3" applyFont="1" applyFill="1" applyBorder="1" applyAlignment="1">
      <alignment vertical="top"/>
    </xf>
    <xf numFmtId="0" fontId="21" fillId="0" borderId="5" xfId="2" applyFont="1" applyBorder="1" applyAlignment="1">
      <alignment horizontal="center" vertical="top"/>
    </xf>
    <xf numFmtId="0" fontId="21" fillId="0" borderId="5" xfId="2" applyFont="1" applyBorder="1" applyAlignment="1">
      <alignment horizontal="left" vertical="top"/>
    </xf>
    <xf numFmtId="165" fontId="21" fillId="5" borderId="3" xfId="3" applyFont="1" applyFill="1" applyBorder="1" applyAlignment="1">
      <alignment horizontal="center" vertical="top"/>
    </xf>
    <xf numFmtId="0" fontId="21" fillId="0" borderId="10" xfId="2" applyFont="1" applyBorder="1" applyAlignment="1">
      <alignment horizontal="center" vertical="top"/>
    </xf>
    <xf numFmtId="0" fontId="21" fillId="0" borderId="10" xfId="2" applyFont="1" applyBorder="1" applyAlignment="1">
      <alignment horizontal="left" vertical="top"/>
    </xf>
    <xf numFmtId="165" fontId="16" fillId="3" borderId="2" xfId="4" applyFont="1" applyFill="1" applyBorder="1" applyAlignment="1">
      <alignment horizontal="center" vertical="top"/>
    </xf>
    <xf numFmtId="169" fontId="21" fillId="3" borderId="3" xfId="3" applyNumberFormat="1" applyFont="1" applyFill="1" applyBorder="1" applyAlignment="1">
      <alignment horizontal="center" vertical="top"/>
    </xf>
    <xf numFmtId="165" fontId="21" fillId="3" borderId="3" xfId="2" applyNumberFormat="1" applyFont="1" applyFill="1" applyBorder="1" applyAlignment="1">
      <alignment horizontal="left" vertical="top"/>
    </xf>
    <xf numFmtId="165" fontId="21" fillId="3" borderId="3" xfId="3" applyFont="1" applyFill="1" applyBorder="1" applyAlignment="1">
      <alignment vertical="top"/>
    </xf>
    <xf numFmtId="0" fontId="21" fillId="4" borderId="5" xfId="2" applyFont="1" applyFill="1" applyBorder="1" applyAlignment="1">
      <alignment horizontal="center" vertical="top"/>
    </xf>
    <xf numFmtId="0" fontId="21" fillId="4" borderId="5" xfId="2" applyFont="1" applyFill="1" applyBorder="1" applyAlignment="1">
      <alignment horizontal="left" vertical="top"/>
    </xf>
    <xf numFmtId="169" fontId="21" fillId="4" borderId="3" xfId="3" applyNumberFormat="1" applyFont="1" applyFill="1" applyBorder="1" applyAlignment="1">
      <alignment horizontal="center" vertical="top"/>
    </xf>
    <xf numFmtId="0" fontId="21" fillId="4" borderId="10" xfId="2" applyFont="1" applyFill="1" applyBorder="1" applyAlignment="1">
      <alignment horizontal="center" vertical="top"/>
    </xf>
    <xf numFmtId="0" fontId="21" fillId="4" borderId="10" xfId="2" applyFont="1" applyFill="1" applyBorder="1" applyAlignment="1">
      <alignment horizontal="left" vertical="top"/>
    </xf>
    <xf numFmtId="0" fontId="21" fillId="5" borderId="3" xfId="2" applyFont="1" applyFill="1" applyBorder="1" applyAlignment="1">
      <alignment horizontal="center" vertical="top"/>
    </xf>
    <xf numFmtId="169" fontId="21" fillId="5" borderId="3" xfId="3" applyNumberFormat="1" applyFont="1" applyFill="1" applyBorder="1" applyAlignment="1">
      <alignment horizontal="center" vertical="top"/>
    </xf>
    <xf numFmtId="165" fontId="21" fillId="5" borderId="3" xfId="2" applyNumberFormat="1" applyFont="1" applyFill="1" applyBorder="1" applyAlignment="1">
      <alignment horizontal="left" vertical="top"/>
    </xf>
    <xf numFmtId="165" fontId="16" fillId="6" borderId="3" xfId="3" applyFont="1" applyFill="1" applyBorder="1" applyAlignment="1">
      <alignment horizontal="center" vertical="top"/>
    </xf>
    <xf numFmtId="169" fontId="21" fillId="0" borderId="3" xfId="3" applyNumberFormat="1" applyFont="1" applyFill="1" applyBorder="1" applyAlignment="1"/>
    <xf numFmtId="0" fontId="21" fillId="0" borderId="9" xfId="2" applyFont="1" applyBorder="1" applyAlignment="1">
      <alignment horizontal="center" vertical="top"/>
    </xf>
    <xf numFmtId="0" fontId="21" fillId="0" borderId="9" xfId="2" applyFont="1" applyBorder="1" applyAlignment="1">
      <alignment horizontal="left" vertical="top"/>
    </xf>
    <xf numFmtId="0" fontId="21" fillId="0" borderId="11" xfId="2" applyFont="1" applyBorder="1" applyAlignment="1">
      <alignment horizontal="left" vertical="top"/>
    </xf>
    <xf numFmtId="0" fontId="21" fillId="0" borderId="2" xfId="2" applyFont="1" applyBorder="1" applyAlignment="1">
      <alignment horizontal="center" vertical="top"/>
    </xf>
    <xf numFmtId="165" fontId="21" fillId="0" borderId="5" xfId="3" applyFont="1" applyFill="1" applyBorder="1" applyAlignment="1">
      <alignment horizontal="center" vertical="top"/>
    </xf>
    <xf numFmtId="165" fontId="16" fillId="0" borderId="5" xfId="3" applyFont="1" applyFill="1" applyBorder="1" applyAlignment="1">
      <alignment horizontal="center" vertical="top"/>
    </xf>
    <xf numFmtId="169" fontId="21" fillId="0" borderId="5" xfId="3" applyNumberFormat="1" applyFont="1" applyFill="1" applyBorder="1" applyAlignment="1">
      <alignment horizontal="center" vertical="top"/>
    </xf>
    <xf numFmtId="165" fontId="21" fillId="0" borderId="5" xfId="2" applyNumberFormat="1" applyFont="1" applyBorder="1" applyAlignment="1">
      <alignment horizontal="left" vertical="top"/>
    </xf>
    <xf numFmtId="165" fontId="21" fillId="0" borderId="5" xfId="3" applyFont="1" applyFill="1" applyBorder="1" applyAlignment="1">
      <alignment vertical="top"/>
    </xf>
    <xf numFmtId="0" fontId="21" fillId="0" borderId="13" xfId="2" applyFont="1" applyBorder="1" applyAlignment="1">
      <alignment horizontal="center" vertical="top"/>
    </xf>
    <xf numFmtId="165" fontId="21" fillId="0" borderId="10" xfId="3" applyFont="1" applyFill="1" applyBorder="1" applyAlignment="1">
      <alignment horizontal="center" vertical="top"/>
    </xf>
    <xf numFmtId="165" fontId="16" fillId="0" borderId="10" xfId="3" applyFont="1" applyFill="1" applyBorder="1" applyAlignment="1">
      <alignment horizontal="center" vertical="top"/>
    </xf>
    <xf numFmtId="169" fontId="21" fillId="0" borderId="10" xfId="3" applyNumberFormat="1" applyFont="1" applyFill="1" applyBorder="1" applyAlignment="1">
      <alignment horizontal="center" vertical="top"/>
    </xf>
    <xf numFmtId="165" fontId="21" fillId="0" borderId="10" xfId="2" applyNumberFormat="1" applyFont="1" applyBorder="1" applyAlignment="1">
      <alignment horizontal="left" vertical="top"/>
    </xf>
    <xf numFmtId="165" fontId="21" fillId="0" borderId="10" xfId="3" applyFont="1" applyFill="1" applyBorder="1" applyAlignment="1">
      <alignment vertical="top"/>
    </xf>
    <xf numFmtId="0" fontId="21" fillId="3" borderId="5" xfId="2" applyFont="1" applyFill="1" applyBorder="1" applyAlignment="1">
      <alignment horizontal="center" vertical="top"/>
    </xf>
    <xf numFmtId="0" fontId="21" fillId="0" borderId="14" xfId="2" applyFont="1" applyBorder="1" applyAlignment="1">
      <alignment horizontal="center" vertical="top"/>
    </xf>
    <xf numFmtId="0" fontId="21" fillId="0" borderId="2" xfId="2" applyFont="1" applyBorder="1" applyAlignment="1">
      <alignment horizontal="left" vertical="top"/>
    </xf>
    <xf numFmtId="0" fontId="21" fillId="0" borderId="12" xfId="2" applyFont="1" applyBorder="1" applyAlignment="1">
      <alignment horizontal="center" vertical="top"/>
    </xf>
    <xf numFmtId="0" fontId="21" fillId="0" borderId="15" xfId="2" applyFont="1" applyBorder="1" applyAlignment="1">
      <alignment horizontal="left" vertical="top"/>
    </xf>
    <xf numFmtId="0" fontId="21" fillId="0" borderId="11" xfId="2" applyFont="1" applyBorder="1" applyAlignment="1">
      <alignment horizontal="center" vertical="top"/>
    </xf>
    <xf numFmtId="0" fontId="21" fillId="3" borderId="10" xfId="2" applyFont="1" applyFill="1" applyBorder="1" applyAlignment="1">
      <alignment horizontal="center" vertical="top"/>
    </xf>
    <xf numFmtId="165" fontId="16" fillId="3" borderId="3" xfId="1" applyFont="1" applyFill="1" applyBorder="1" applyAlignment="1">
      <alignment horizontal="left" vertical="top"/>
    </xf>
    <xf numFmtId="0" fontId="21" fillId="0" borderId="3" xfId="2" applyFont="1" applyBorder="1" applyAlignment="1">
      <alignment horizontal="left" vertical="top" wrapText="1"/>
    </xf>
    <xf numFmtId="0" fontId="21" fillId="0" borderId="3" xfId="2" applyFont="1" applyBorder="1" applyAlignment="1">
      <alignment horizontal="center" vertical="top" wrapText="1"/>
    </xf>
    <xf numFmtId="0" fontId="21" fillId="0" borderId="13" xfId="2" applyFont="1" applyBorder="1" applyAlignment="1">
      <alignment horizontal="left" vertical="top" wrapText="1"/>
    </xf>
    <xf numFmtId="0" fontId="21" fillId="0" borderId="13" xfId="2" applyFont="1" applyBorder="1" applyAlignment="1">
      <alignment horizontal="center" vertical="top" wrapText="1"/>
    </xf>
    <xf numFmtId="165" fontId="21" fillId="5" borderId="10" xfId="3" applyFont="1" applyFill="1" applyBorder="1" applyAlignment="1">
      <alignment horizontal="center" vertical="top"/>
    </xf>
    <xf numFmtId="0" fontId="21" fillId="0" borderId="2" xfId="2" applyFont="1" applyBorder="1" applyAlignment="1">
      <alignment horizontal="left" vertical="top" wrapText="1"/>
    </xf>
    <xf numFmtId="0" fontId="21" fillId="0" borderId="2" xfId="2" applyFont="1" applyBorder="1" applyAlignment="1">
      <alignment horizontal="center" vertical="top" wrapText="1"/>
    </xf>
    <xf numFmtId="0" fontId="21" fillId="0" borderId="8" xfId="2" applyFont="1" applyBorder="1" applyAlignment="1">
      <alignment horizontal="left" vertical="top"/>
    </xf>
    <xf numFmtId="0" fontId="23" fillId="0" borderId="13" xfId="59" applyFont="1" applyFill="1" applyBorder="1" applyAlignment="1">
      <alignment horizontal="left" vertical="top"/>
    </xf>
    <xf numFmtId="165" fontId="21" fillId="0" borderId="3" xfId="1" applyFont="1" applyFill="1" applyBorder="1" applyAlignment="1">
      <alignment horizontal="center" vertical="top"/>
    </xf>
    <xf numFmtId="165" fontId="21" fillId="5" borderId="3" xfId="1" applyFont="1" applyFill="1" applyBorder="1" applyAlignment="1">
      <alignment horizontal="center" vertical="top"/>
    </xf>
    <xf numFmtId="0" fontId="21" fillId="0" borderId="8" xfId="2" applyFont="1" applyBorder="1" applyAlignment="1">
      <alignment horizontal="center" vertical="top"/>
    </xf>
    <xf numFmtId="0" fontId="21" fillId="3" borderId="8" xfId="2" applyFont="1" applyFill="1" applyBorder="1" applyAlignment="1">
      <alignment horizontal="center" vertical="top"/>
    </xf>
    <xf numFmtId="0" fontId="16" fillId="3" borderId="3" xfId="2" applyFont="1" applyFill="1" applyBorder="1" applyAlignment="1">
      <alignment horizontal="center" vertical="center"/>
    </xf>
    <xf numFmtId="165" fontId="16" fillId="3" borderId="3" xfId="14" applyFont="1" applyFill="1" applyBorder="1" applyAlignment="1">
      <alignment horizontal="left" vertical="top"/>
    </xf>
    <xf numFmtId="0" fontId="16" fillId="0" borderId="3" xfId="2" applyFont="1" applyBorder="1" applyAlignment="1">
      <alignment horizontal="left" vertical="top"/>
    </xf>
    <xf numFmtId="165" fontId="16" fillId="0" borderId="3" xfId="2" applyNumberFormat="1" applyFont="1" applyBorder="1" applyAlignment="1">
      <alignment horizontal="right" vertical="top"/>
    </xf>
    <xf numFmtId="165" fontId="16" fillId="0" borderId="3" xfId="2" applyNumberFormat="1" applyFont="1" applyBorder="1" applyAlignment="1">
      <alignment horizontal="center" vertical="top"/>
    </xf>
    <xf numFmtId="167" fontId="16" fillId="0" borderId="3" xfId="2" applyNumberFormat="1" applyFont="1" applyBorder="1" applyAlignment="1">
      <alignment vertical="top"/>
    </xf>
    <xf numFmtId="165" fontId="21" fillId="0" borderId="0" xfId="14" applyFont="1" applyBorder="1" applyAlignment="1">
      <alignment vertical="top"/>
    </xf>
    <xf numFmtId="166" fontId="21" fillId="0" borderId="0" xfId="3" applyNumberFormat="1" applyFont="1" applyAlignment="1">
      <alignment horizontal="center" vertical="top"/>
    </xf>
    <xf numFmtId="165" fontId="21" fillId="0" borderId="0" xfId="3" applyFont="1" applyFill="1" applyAlignment="1">
      <alignment horizontal="center" vertical="top"/>
    </xf>
    <xf numFmtId="0" fontId="21" fillId="0" borderId="0" xfId="2" applyFont="1" applyAlignment="1">
      <alignment horizontal="left" vertical="top"/>
    </xf>
    <xf numFmtId="167" fontId="21" fillId="0" borderId="0" xfId="2" applyNumberFormat="1" applyFont="1" applyAlignment="1">
      <alignment vertical="top"/>
    </xf>
    <xf numFmtId="165" fontId="21" fillId="0" borderId="0" xfId="1" applyFont="1" applyAlignment="1">
      <alignment horizontal="center" vertical="top"/>
    </xf>
    <xf numFmtId="165" fontId="21" fillId="0" borderId="0" xfId="3" applyFont="1" applyAlignment="1">
      <alignment horizontal="center" vertical="top"/>
    </xf>
    <xf numFmtId="165" fontId="24" fillId="0" borderId="0" xfId="1" applyFont="1"/>
    <xf numFmtId="0" fontId="19" fillId="0" borderId="0" xfId="23" applyFont="1"/>
    <xf numFmtId="0" fontId="19" fillId="0" borderId="0" xfId="23" applyFont="1" applyAlignment="1">
      <alignment horizontal="center"/>
    </xf>
    <xf numFmtId="0" fontId="19" fillId="0" borderId="0" xfId="23" applyFont="1" applyAlignment="1">
      <alignment horizontal="left"/>
    </xf>
    <xf numFmtId="0" fontId="18" fillId="0" borderId="3" xfId="23" applyFont="1" applyBorder="1" applyAlignment="1">
      <alignment horizontal="center" wrapText="1"/>
    </xf>
    <xf numFmtId="0" fontId="19" fillId="0" borderId="3" xfId="23" applyFont="1" applyBorder="1" applyAlignment="1">
      <alignment horizontal="center"/>
    </xf>
    <xf numFmtId="0" fontId="19" fillId="0" borderId="3" xfId="23" applyFont="1" applyBorder="1"/>
    <xf numFmtId="165" fontId="19" fillId="0" borderId="3" xfId="30" applyNumberFormat="1" applyFont="1" applyBorder="1"/>
    <xf numFmtId="165" fontId="19" fillId="0" borderId="3" xfId="30" applyNumberFormat="1" applyFont="1" applyFill="1" applyBorder="1" applyAlignment="1">
      <alignment horizontal="right"/>
    </xf>
    <xf numFmtId="165" fontId="19" fillId="0" borderId="3" xfId="23" applyNumberFormat="1" applyFont="1" applyBorder="1" applyAlignment="1">
      <alignment horizontal="center"/>
    </xf>
    <xf numFmtId="165" fontId="19" fillId="0" borderId="3" xfId="30" applyNumberFormat="1" applyFont="1" applyFill="1" applyBorder="1" applyAlignment="1"/>
    <xf numFmtId="165" fontId="19" fillId="0" borderId="3" xfId="30" applyNumberFormat="1" applyFont="1" applyBorder="1" applyAlignment="1">
      <alignment horizontal="left"/>
    </xf>
    <xf numFmtId="168" fontId="19" fillId="0" borderId="3" xfId="14" applyNumberFormat="1" applyFont="1" applyBorder="1" applyAlignment="1"/>
    <xf numFmtId="165" fontId="19" fillId="0" borderId="3" xfId="30" applyNumberFormat="1" applyFont="1" applyFill="1" applyBorder="1" applyAlignment="1">
      <alignment horizontal="left"/>
    </xf>
    <xf numFmtId="165" fontId="19" fillId="0" borderId="3" xfId="30" applyNumberFormat="1" applyFont="1" applyFill="1" applyBorder="1" applyAlignment="1">
      <alignment horizontal="center"/>
    </xf>
    <xf numFmtId="165" fontId="18" fillId="0" borderId="3" xfId="23" applyNumberFormat="1" applyFont="1" applyBorder="1" applyAlignment="1">
      <alignment horizontal="right" wrapText="1"/>
    </xf>
    <xf numFmtId="165" fontId="18" fillId="0" borderId="3" xfId="30" applyNumberFormat="1" applyFont="1" applyBorder="1" applyAlignment="1">
      <alignment horizontal="center"/>
    </xf>
    <xf numFmtId="165" fontId="18" fillId="0" borderId="3" xfId="23" applyNumberFormat="1" applyFont="1" applyBorder="1" applyAlignment="1">
      <alignment horizontal="center"/>
    </xf>
    <xf numFmtId="165" fontId="18" fillId="0" borderId="3" xfId="30" applyNumberFormat="1" applyFont="1" applyFill="1" applyBorder="1" applyAlignment="1">
      <alignment horizontal="center"/>
    </xf>
    <xf numFmtId="165" fontId="19" fillId="0" borderId="3" xfId="14" applyFont="1" applyBorder="1"/>
    <xf numFmtId="165" fontId="19" fillId="0" borderId="0" xfId="1" applyFont="1"/>
    <xf numFmtId="43" fontId="19" fillId="0" borderId="0" xfId="23" applyNumberFormat="1" applyFont="1"/>
    <xf numFmtId="165" fontId="18" fillId="0" borderId="0" xfId="14" applyFont="1"/>
    <xf numFmtId="43" fontId="18" fillId="0" borderId="0" xfId="23" applyNumberFormat="1" applyFont="1"/>
    <xf numFmtId="0" fontId="26" fillId="0" borderId="0" xfId="23" applyFont="1"/>
    <xf numFmtId="0" fontId="24" fillId="0" borderId="0" xfId="23" applyFont="1"/>
    <xf numFmtId="0" fontId="24" fillId="0" borderId="0" xfId="23" applyFont="1" applyAlignment="1">
      <alignment horizontal="center"/>
    </xf>
    <xf numFmtId="0" fontId="26" fillId="0" borderId="3" xfId="23" applyFont="1" applyBorder="1" applyAlignment="1">
      <alignment horizontal="center"/>
    </xf>
    <xf numFmtId="0" fontId="26" fillId="0" borderId="0" xfId="23" applyFont="1" applyAlignment="1">
      <alignment horizontal="center"/>
    </xf>
    <xf numFmtId="165" fontId="24" fillId="0" borderId="3" xfId="14" applyFont="1" applyBorder="1"/>
    <xf numFmtId="165" fontId="24" fillId="0" borderId="3" xfId="14" applyFont="1" applyFill="1" applyBorder="1"/>
    <xf numFmtId="0" fontId="24" fillId="0" borderId="3" xfId="23" applyFont="1" applyBorder="1" applyAlignment="1">
      <alignment horizontal="left" wrapText="1"/>
    </xf>
    <xf numFmtId="165" fontId="24" fillId="0" borderId="3" xfId="1" applyFont="1" applyFill="1" applyBorder="1"/>
    <xf numFmtId="0" fontId="24" fillId="0" borderId="3" xfId="23" applyFont="1" applyBorder="1" applyAlignment="1">
      <alignment horizontal="left" vertical="top" wrapText="1"/>
    </xf>
    <xf numFmtId="165" fontId="24" fillId="0" borderId="3" xfId="14" applyFont="1" applyFill="1" applyBorder="1" applyAlignment="1">
      <alignment vertical="top"/>
    </xf>
    <xf numFmtId="165" fontId="24" fillId="0" borderId="3" xfId="14" applyFont="1" applyBorder="1" applyAlignment="1">
      <alignment vertical="top"/>
    </xf>
    <xf numFmtId="165" fontId="24" fillId="0" borderId="3" xfId="1" applyFont="1" applyFill="1" applyBorder="1" applyAlignment="1">
      <alignment vertical="top"/>
    </xf>
    <xf numFmtId="168" fontId="24" fillId="0" borderId="3" xfId="1" applyNumberFormat="1" applyFont="1" applyFill="1" applyBorder="1" applyAlignment="1">
      <alignment vertical="top"/>
    </xf>
    <xf numFmtId="165" fontId="26" fillId="0" borderId="3" xfId="14" applyFont="1" applyFill="1" applyBorder="1"/>
    <xf numFmtId="165" fontId="26" fillId="0" borderId="0" xfId="23" applyNumberFormat="1" applyFont="1"/>
    <xf numFmtId="165" fontId="24" fillId="0" borderId="0" xfId="23" applyNumberFormat="1" applyFont="1"/>
    <xf numFmtId="0" fontId="26" fillId="0" borderId="0" xfId="2" applyFont="1"/>
    <xf numFmtId="0" fontId="24" fillId="0" borderId="0" xfId="2" applyFont="1"/>
    <xf numFmtId="166" fontId="24" fillId="0" borderId="0" xfId="3" applyNumberFormat="1" applyFont="1"/>
    <xf numFmtId="0" fontId="24" fillId="0" borderId="0" xfId="2" applyFont="1" applyAlignment="1">
      <alignment horizontal="center"/>
    </xf>
    <xf numFmtId="0" fontId="26" fillId="0" borderId="3" xfId="2" applyFont="1" applyBorder="1" applyAlignment="1">
      <alignment horizontal="center"/>
    </xf>
    <xf numFmtId="166" fontId="26" fillId="0" borderId="3" xfId="3" applyNumberFormat="1" applyFont="1" applyBorder="1" applyAlignment="1">
      <alignment horizontal="center"/>
    </xf>
    <xf numFmtId="0" fontId="24" fillId="0" borderId="3" xfId="2" applyFont="1" applyBorder="1" applyAlignment="1">
      <alignment horizontal="left" wrapText="1"/>
    </xf>
    <xf numFmtId="165" fontId="24" fillId="0" borderId="3" xfId="3" applyFont="1" applyBorder="1"/>
    <xf numFmtId="165" fontId="24" fillId="0" borderId="3" xfId="2" applyNumberFormat="1" applyFont="1" applyBorder="1"/>
    <xf numFmtId="165" fontId="24" fillId="0" borderId="3" xfId="3" applyFont="1" applyFill="1" applyBorder="1"/>
    <xf numFmtId="171" fontId="24" fillId="0" borderId="3" xfId="2" applyNumberFormat="1" applyFont="1" applyBorder="1" applyAlignment="1">
      <alignment horizontal="center"/>
    </xf>
    <xf numFmtId="0" fontId="26" fillId="0" borderId="3" xfId="2" applyFont="1" applyBorder="1" applyAlignment="1">
      <alignment horizontal="right"/>
    </xf>
    <xf numFmtId="165" fontId="26" fillId="0" borderId="3" xfId="3" applyFont="1" applyBorder="1"/>
    <xf numFmtId="165" fontId="26" fillId="0" borderId="3" xfId="3" applyFont="1" applyFill="1" applyBorder="1"/>
    <xf numFmtId="165" fontId="26" fillId="0" borderId="3" xfId="2" applyNumberFormat="1" applyFont="1" applyBorder="1"/>
    <xf numFmtId="171" fontId="26" fillId="0" borderId="3" xfId="2" applyNumberFormat="1" applyFont="1" applyBorder="1" applyAlignment="1">
      <alignment horizontal="center"/>
    </xf>
    <xf numFmtId="171" fontId="24" fillId="0" borderId="0" xfId="2" applyNumberFormat="1" applyFont="1"/>
    <xf numFmtId="166" fontId="24" fillId="0" borderId="0" xfId="2" applyNumberFormat="1" applyFont="1"/>
    <xf numFmtId="168" fontId="24" fillId="0" borderId="0" xfId="1" applyNumberFormat="1" applyFont="1"/>
    <xf numFmtId="165" fontId="19" fillId="0" borderId="16" xfId="3" applyFont="1" applyFill="1" applyBorder="1" applyAlignment="1">
      <alignment vertical="top"/>
    </xf>
    <xf numFmtId="165" fontId="24" fillId="0" borderId="16" xfId="3" applyFont="1" applyFill="1" applyBorder="1" applyAlignment="1">
      <alignment vertical="top"/>
    </xf>
    <xf numFmtId="165" fontId="27" fillId="0" borderId="16" xfId="2" applyNumberFormat="1" applyFont="1" applyBorder="1"/>
    <xf numFmtId="0" fontId="27" fillId="0" borderId="16" xfId="2" applyFont="1" applyBorder="1"/>
    <xf numFmtId="165" fontId="16" fillId="0" borderId="16" xfId="3" applyFont="1" applyBorder="1" applyAlignment="1"/>
    <xf numFmtId="165" fontId="29" fillId="0" borderId="16" xfId="3" applyFont="1" applyBorder="1" applyAlignment="1"/>
    <xf numFmtId="43" fontId="27" fillId="0" borderId="16" xfId="2" applyNumberFormat="1" applyFont="1" applyBorder="1"/>
    <xf numFmtId="0" fontId="19" fillId="0" borderId="0" xfId="2" applyFont="1"/>
    <xf numFmtId="0" fontId="18" fillId="0" borderId="3" xfId="2" applyFont="1" applyBorder="1" applyAlignment="1">
      <alignment horizontal="center" vertical="center" wrapText="1"/>
    </xf>
    <xf numFmtId="166" fontId="18" fillId="0" borderId="3" xfId="3" applyNumberFormat="1" applyFont="1" applyBorder="1" applyAlignment="1">
      <alignment horizontal="center" vertical="center" wrapText="1"/>
    </xf>
    <xf numFmtId="165" fontId="18" fillId="0" borderId="3" xfId="3" applyFont="1" applyBorder="1" applyAlignment="1">
      <alignment horizontal="center" vertical="center"/>
    </xf>
    <xf numFmtId="165" fontId="18" fillId="0" borderId="3" xfId="3" applyFont="1" applyBorder="1" applyAlignment="1">
      <alignment horizontal="center" vertical="center" wrapText="1"/>
    </xf>
    <xf numFmtId="0" fontId="18" fillId="0" borderId="3" xfId="2" applyFont="1" applyBorder="1" applyAlignment="1">
      <alignment horizontal="center" wrapText="1"/>
    </xf>
    <xf numFmtId="0" fontId="18" fillId="0" borderId="0" xfId="2" applyFont="1"/>
    <xf numFmtId="0" fontId="18" fillId="3" borderId="3" xfId="2" applyFont="1" applyFill="1" applyBorder="1" applyAlignment="1">
      <alignment vertical="top"/>
    </xf>
    <xf numFmtId="165" fontId="18" fillId="3" borderId="3" xfId="2" applyNumberFormat="1" applyFont="1" applyFill="1" applyBorder="1" applyAlignment="1">
      <alignment vertical="top"/>
    </xf>
    <xf numFmtId="165" fontId="18" fillId="3" borderId="3" xfId="3" applyFont="1" applyFill="1" applyBorder="1" applyAlignment="1">
      <alignment vertical="top"/>
    </xf>
    <xf numFmtId="0" fontId="18" fillId="0" borderId="0" xfId="2" applyFont="1" applyAlignment="1">
      <alignment vertical="top"/>
    </xf>
    <xf numFmtId="0" fontId="19" fillId="0" borderId="3" xfId="2" applyFont="1" applyBorder="1" applyAlignment="1">
      <alignment vertical="top"/>
    </xf>
    <xf numFmtId="165" fontId="19" fillId="0" borderId="3" xfId="2" applyNumberFormat="1" applyFont="1" applyBorder="1" applyAlignment="1">
      <alignment horizontal="left" vertical="top"/>
    </xf>
    <xf numFmtId="165" fontId="19" fillId="0" borderId="3" xfId="3" applyFont="1" applyBorder="1" applyAlignment="1">
      <alignment vertical="top"/>
    </xf>
    <xf numFmtId="165" fontId="19" fillId="0" borderId="3" xfId="3" applyFont="1" applyFill="1" applyBorder="1" applyAlignment="1">
      <alignment vertical="top"/>
    </xf>
    <xf numFmtId="165" fontId="19" fillId="0" borderId="3" xfId="3" applyFont="1" applyBorder="1" applyAlignment="1">
      <alignment horizontal="left" vertical="top"/>
    </xf>
    <xf numFmtId="168" fontId="19" fillId="0" borderId="3" xfId="2" applyNumberFormat="1" applyFont="1" applyBorder="1" applyAlignment="1">
      <alignment vertical="top"/>
    </xf>
    <xf numFmtId="168" fontId="19" fillId="0" borderId="3" xfId="3" applyNumberFormat="1" applyFont="1" applyBorder="1" applyAlignment="1">
      <alignment horizontal="center" vertical="top" wrapText="1"/>
    </xf>
    <xf numFmtId="165" fontId="19" fillId="0" borderId="3" xfId="3" applyFont="1" applyBorder="1" applyAlignment="1">
      <alignment vertical="top" wrapText="1"/>
    </xf>
    <xf numFmtId="165" fontId="19" fillId="0" borderId="3" xfId="3" applyFont="1" applyBorder="1" applyAlignment="1">
      <alignment horizontal="center" vertical="top" wrapText="1"/>
    </xf>
    <xf numFmtId="39" fontId="19" fillId="0" borderId="3" xfId="3" applyNumberFormat="1" applyFont="1" applyFill="1" applyBorder="1" applyAlignment="1">
      <alignment vertical="top"/>
    </xf>
    <xf numFmtId="0" fontId="19" fillId="0" borderId="0" xfId="2" applyFont="1" applyAlignment="1">
      <alignment vertical="top"/>
    </xf>
    <xf numFmtId="165" fontId="19" fillId="3" borderId="3" xfId="3" applyFont="1" applyFill="1" applyBorder="1" applyAlignment="1">
      <alignment vertical="top" wrapText="1"/>
    </xf>
    <xf numFmtId="165" fontId="19" fillId="3" borderId="3" xfId="3" applyFont="1" applyFill="1" applyBorder="1" applyAlignment="1">
      <alignment horizontal="center" vertical="top" wrapText="1"/>
    </xf>
    <xf numFmtId="0" fontId="19" fillId="0" borderId="3" xfId="2" applyFont="1" applyBorder="1" applyAlignment="1">
      <alignment horizontal="left" vertical="top"/>
    </xf>
    <xf numFmtId="165" fontId="19" fillId="0" borderId="3" xfId="3" applyFont="1" applyFill="1" applyBorder="1" applyAlignment="1">
      <alignment horizontal="center" vertical="top"/>
    </xf>
    <xf numFmtId="172" fontId="19" fillId="0" borderId="3" xfId="1" applyNumberFormat="1" applyFont="1" applyFill="1" applyBorder="1" applyAlignment="1">
      <alignment vertical="top"/>
    </xf>
    <xf numFmtId="165" fontId="19" fillId="0" borderId="3" xfId="3" applyFont="1" applyFill="1" applyBorder="1" applyAlignment="1">
      <alignment horizontal="left" vertical="top"/>
    </xf>
    <xf numFmtId="172" fontId="19" fillId="0" borderId="3" xfId="3" applyNumberFormat="1" applyFont="1" applyFill="1" applyBorder="1" applyAlignment="1">
      <alignment horizontal="center" vertical="top" wrapText="1"/>
    </xf>
    <xf numFmtId="165" fontId="19" fillId="0" borderId="3" xfId="3" applyFont="1" applyFill="1" applyBorder="1" applyAlignment="1">
      <alignment vertical="top" wrapText="1"/>
    </xf>
    <xf numFmtId="165" fontId="19" fillId="0" borderId="3" xfId="3" applyFont="1" applyFill="1" applyBorder="1" applyAlignment="1">
      <alignment horizontal="center" vertical="top" wrapText="1"/>
    </xf>
    <xf numFmtId="169" fontId="19" fillId="0" borderId="3" xfId="1" applyNumberFormat="1" applyFont="1" applyFill="1" applyBorder="1" applyAlignment="1">
      <alignment horizontal="center" vertical="top"/>
    </xf>
    <xf numFmtId="165" fontId="19" fillId="0" borderId="3" xfId="2" applyNumberFormat="1" applyFont="1" applyBorder="1" applyAlignment="1">
      <alignment vertical="top"/>
    </xf>
    <xf numFmtId="165" fontId="19" fillId="0" borderId="3" xfId="1" applyFont="1" applyFill="1" applyBorder="1" applyAlignment="1">
      <alignment vertical="top"/>
    </xf>
    <xf numFmtId="169" fontId="19" fillId="0" borderId="3" xfId="3" applyNumberFormat="1" applyFont="1" applyFill="1" applyBorder="1" applyAlignment="1">
      <alignment vertical="top"/>
    </xf>
    <xf numFmtId="0" fontId="19" fillId="0" borderId="3" xfId="2" applyFont="1" applyBorder="1" applyAlignment="1">
      <alignment horizontal="left" vertical="top" wrapText="1"/>
    </xf>
    <xf numFmtId="169" fontId="19" fillId="0" borderId="3" xfId="3" quotePrefix="1" applyNumberFormat="1" applyFont="1" applyFill="1" applyBorder="1" applyAlignment="1">
      <alignment horizontal="center" vertical="top"/>
    </xf>
    <xf numFmtId="0" fontId="19" fillId="0" borderId="5" xfId="2" applyFont="1" applyBorder="1" applyAlignment="1">
      <alignment horizontal="left" vertical="top"/>
    </xf>
    <xf numFmtId="165" fontId="19" fillId="5" borderId="3" xfId="3" applyFont="1" applyFill="1" applyBorder="1" applyAlignment="1">
      <alignment horizontal="center" vertical="top"/>
    </xf>
    <xf numFmtId="49" fontId="19" fillId="0" borderId="3" xfId="3" applyNumberFormat="1" applyFont="1" applyFill="1" applyBorder="1" applyAlignment="1">
      <alignment horizontal="right" vertical="top"/>
    </xf>
    <xf numFmtId="0" fontId="19" fillId="0" borderId="10" xfId="2" applyFont="1" applyBorder="1" applyAlignment="1">
      <alignment vertical="top"/>
    </xf>
    <xf numFmtId="169" fontId="19" fillId="0" borderId="3" xfId="3" applyNumberFormat="1" applyFont="1" applyFill="1" applyBorder="1" applyAlignment="1">
      <alignment horizontal="center" vertical="top"/>
    </xf>
    <xf numFmtId="0" fontId="19" fillId="0" borderId="10" xfId="2" applyFont="1" applyBorder="1" applyAlignment="1">
      <alignment horizontal="left" vertical="top"/>
    </xf>
    <xf numFmtId="165" fontId="19" fillId="0" borderId="3" xfId="2" applyNumberFormat="1" applyFont="1" applyBorder="1" applyAlignment="1">
      <alignment horizontal="left" vertical="top" wrapText="1"/>
    </xf>
    <xf numFmtId="0" fontId="19" fillId="0" borderId="9" xfId="2" applyFont="1" applyBorder="1" applyAlignment="1">
      <alignment horizontal="left" vertical="top"/>
    </xf>
    <xf numFmtId="169" fontId="19" fillId="0" borderId="3" xfId="1" quotePrefix="1" applyNumberFormat="1" applyFont="1" applyFill="1" applyBorder="1" applyAlignment="1">
      <alignment horizontal="center" vertical="top"/>
    </xf>
    <xf numFmtId="165" fontId="19" fillId="0" borderId="9" xfId="2" applyNumberFormat="1" applyFont="1" applyBorder="1" applyAlignment="1">
      <alignment vertical="top"/>
    </xf>
    <xf numFmtId="165" fontId="19" fillId="0" borderId="10" xfId="2" applyNumberFormat="1" applyFont="1" applyBorder="1" applyAlignment="1">
      <alignment vertical="top"/>
    </xf>
    <xf numFmtId="169" fontId="19" fillId="0" borderId="3" xfId="2" applyNumberFormat="1" applyFont="1" applyBorder="1" applyAlignment="1">
      <alignment vertical="top"/>
    </xf>
    <xf numFmtId="165" fontId="19" fillId="0" borderId="5" xfId="3" applyFont="1" applyFill="1" applyBorder="1" applyAlignment="1">
      <alignment horizontal="center" vertical="top"/>
    </xf>
    <xf numFmtId="0" fontId="19" fillId="0" borderId="9" xfId="2" applyFont="1" applyBorder="1" applyAlignment="1">
      <alignment vertical="top"/>
    </xf>
    <xf numFmtId="165" fontId="19" fillId="0" borderId="10" xfId="3" applyFont="1" applyFill="1" applyBorder="1" applyAlignment="1">
      <alignment horizontal="center" vertical="top"/>
    </xf>
    <xf numFmtId="0" fontId="19" fillId="0" borderId="2" xfId="2" applyFont="1" applyBorder="1" applyAlignment="1">
      <alignment horizontal="left" vertical="top"/>
    </xf>
    <xf numFmtId="165" fontId="19" fillId="0" borderId="3" xfId="2" applyNumberFormat="1" applyFont="1" applyBorder="1" applyAlignment="1">
      <alignment horizontal="center" vertical="top"/>
    </xf>
    <xf numFmtId="165" fontId="19" fillId="0" borderId="3" xfId="2" applyNumberFormat="1" applyFont="1" applyBorder="1" applyAlignment="1">
      <alignment vertical="top" wrapText="1"/>
    </xf>
    <xf numFmtId="165" fontId="19" fillId="5" borderId="10" xfId="3" applyFont="1" applyFill="1" applyBorder="1" applyAlignment="1">
      <alignment horizontal="center" vertical="top"/>
    </xf>
    <xf numFmtId="0" fontId="19" fillId="0" borderId="2" xfId="2" applyFont="1" applyBorder="1" applyAlignment="1">
      <alignment horizontal="left" vertical="top" wrapText="1"/>
    </xf>
    <xf numFmtId="165" fontId="19" fillId="0" borderId="10" xfId="3" applyFont="1" applyFill="1" applyBorder="1" applyAlignment="1">
      <alignment vertical="top"/>
    </xf>
    <xf numFmtId="49" fontId="19" fillId="0" borderId="10" xfId="3" applyNumberFormat="1" applyFont="1" applyFill="1" applyBorder="1" applyAlignment="1">
      <alignment horizontal="right" vertical="top"/>
    </xf>
    <xf numFmtId="0" fontId="19" fillId="0" borderId="15" xfId="2" applyFont="1" applyBorder="1" applyAlignment="1">
      <alignment horizontal="left" vertical="top" wrapText="1"/>
    </xf>
    <xf numFmtId="165" fontId="19" fillId="0" borderId="9" xfId="3" applyFont="1" applyFill="1" applyBorder="1" applyAlignment="1">
      <alignment horizontal="center" vertical="top"/>
    </xf>
    <xf numFmtId="165" fontId="19" fillId="0" borderId="9" xfId="3" applyFont="1" applyFill="1" applyBorder="1" applyAlignment="1">
      <alignment vertical="top"/>
    </xf>
    <xf numFmtId="165" fontId="19" fillId="0" borderId="9" xfId="2" applyNumberFormat="1" applyFont="1" applyBorder="1" applyAlignment="1">
      <alignment horizontal="left" vertical="top"/>
    </xf>
    <xf numFmtId="165" fontId="19" fillId="0" borderId="10" xfId="3" applyFont="1" applyFill="1" applyBorder="1" applyAlignment="1">
      <alignment horizontal="center" vertical="top" wrapText="1"/>
    </xf>
    <xf numFmtId="165" fontId="19" fillId="0" borderId="5" xfId="2" applyNumberFormat="1" applyFont="1" applyBorder="1" applyAlignment="1">
      <alignment vertical="top"/>
    </xf>
    <xf numFmtId="165" fontId="19" fillId="0" borderId="8" xfId="2" applyNumberFormat="1" applyFont="1" applyBorder="1" applyAlignment="1">
      <alignment vertical="top"/>
    </xf>
    <xf numFmtId="165" fontId="19" fillId="0" borderId="5" xfId="3" applyFont="1" applyFill="1" applyBorder="1" applyAlignment="1">
      <alignment vertical="top"/>
    </xf>
    <xf numFmtId="169" fontId="19" fillId="0" borderId="5" xfId="3" applyNumberFormat="1" applyFont="1" applyFill="1" applyBorder="1" applyAlignment="1">
      <alignment horizontal="center" vertical="top"/>
    </xf>
    <xf numFmtId="165" fontId="19" fillId="0" borderId="5" xfId="2" applyNumberFormat="1" applyFont="1" applyBorder="1" applyAlignment="1">
      <alignment horizontal="left" vertical="top"/>
    </xf>
    <xf numFmtId="169" fontId="19" fillId="0" borderId="3" xfId="1" quotePrefix="1" applyNumberFormat="1" applyFont="1" applyFill="1" applyBorder="1" applyAlignment="1">
      <alignment horizontal="right" vertical="top"/>
    </xf>
    <xf numFmtId="165" fontId="19" fillId="0" borderId="3" xfId="3" applyFont="1" applyFill="1" applyBorder="1"/>
    <xf numFmtId="0" fontId="19" fillId="0" borderId="0" xfId="2" applyFont="1" applyAlignment="1">
      <alignment horizontal="center"/>
    </xf>
    <xf numFmtId="166" fontId="19" fillId="0" borderId="0" xfId="3" applyNumberFormat="1" applyFont="1"/>
    <xf numFmtId="165" fontId="19" fillId="0" borderId="0" xfId="3" applyFont="1"/>
    <xf numFmtId="165" fontId="19" fillId="0" borderId="0" xfId="2" applyNumberFormat="1" applyFont="1" applyAlignment="1">
      <alignment horizontal="left" vertical="top"/>
    </xf>
    <xf numFmtId="165" fontId="19" fillId="0" borderId="0" xfId="2" applyNumberFormat="1" applyFont="1"/>
    <xf numFmtId="165" fontId="24" fillId="0" borderId="0" xfId="2" applyNumberFormat="1" applyFont="1"/>
    <xf numFmtId="165" fontId="24" fillId="0" borderId="0" xfId="3" applyFont="1"/>
    <xf numFmtId="0" fontId="32" fillId="0" borderId="0" xfId="0" applyFont="1"/>
    <xf numFmtId="165" fontId="32" fillId="0" borderId="0" xfId="1" applyFont="1"/>
    <xf numFmtId="0" fontId="30" fillId="0" borderId="3" xfId="60" applyFont="1" applyBorder="1" applyAlignment="1">
      <alignment vertical="top" wrapText="1"/>
    </xf>
    <xf numFmtId="2" fontId="30" fillId="0" borderId="3" xfId="61" applyNumberFormat="1" applyFont="1" applyFill="1" applyBorder="1" applyAlignment="1">
      <alignment vertical="top" wrapText="1"/>
    </xf>
    <xf numFmtId="2" fontId="31" fillId="0" borderId="3" xfId="61" applyNumberFormat="1" applyFont="1" applyFill="1" applyBorder="1" applyAlignment="1">
      <alignment vertical="top" wrapText="1"/>
    </xf>
    <xf numFmtId="0" fontId="34" fillId="0" borderId="3" xfId="60" applyFont="1" applyBorder="1" applyAlignment="1">
      <alignment vertical="top" wrapText="1"/>
    </xf>
    <xf numFmtId="0" fontId="19" fillId="0" borderId="0" xfId="2" applyFont="1" applyAlignment="1">
      <alignment vertical="center"/>
    </xf>
    <xf numFmtId="0" fontId="18" fillId="0" borderId="16" xfId="2" applyFont="1" applyBorder="1" applyAlignment="1">
      <alignment horizontal="left" vertical="center"/>
    </xf>
    <xf numFmtId="0" fontId="19" fillId="0" borderId="3" xfId="2" applyFont="1" applyBorder="1" applyAlignment="1">
      <alignment vertical="center"/>
    </xf>
    <xf numFmtId="0" fontId="18" fillId="0" borderId="3" xfId="2" applyFont="1" applyBorder="1" applyAlignment="1">
      <alignment vertical="center"/>
    </xf>
    <xf numFmtId="0" fontId="19" fillId="4" borderId="3" xfId="2" applyFont="1" applyFill="1" applyBorder="1" applyAlignment="1">
      <alignment vertical="center"/>
    </xf>
    <xf numFmtId="165" fontId="19" fillId="0" borderId="3" xfId="32" applyNumberFormat="1" applyFont="1" applyFill="1" applyBorder="1" applyAlignment="1">
      <alignment vertical="center"/>
    </xf>
    <xf numFmtId="165" fontId="19" fillId="0" borderId="5" xfId="3" applyFont="1" applyBorder="1" applyAlignment="1">
      <alignment horizontal="center" vertical="center"/>
    </xf>
    <xf numFmtId="165" fontId="19" fillId="0" borderId="3" xfId="3" applyFont="1" applyFill="1" applyBorder="1" applyAlignment="1">
      <alignment vertical="center"/>
    </xf>
    <xf numFmtId="168" fontId="19" fillId="0" borderId="5" xfId="3" applyNumberFormat="1" applyFont="1" applyBorder="1" applyAlignment="1">
      <alignment horizontal="center" vertical="center"/>
    </xf>
    <xf numFmtId="165" fontId="19" fillId="0" borderId="3" xfId="1" applyFont="1" applyBorder="1" applyAlignment="1">
      <alignment vertical="center"/>
    </xf>
    <xf numFmtId="165" fontId="19" fillId="0" borderId="0" xfId="3" applyFont="1" applyAlignment="1">
      <alignment vertical="center"/>
    </xf>
    <xf numFmtId="168" fontId="19" fillId="0" borderId="5" xfId="3" applyNumberFormat="1" applyFont="1" applyFill="1" applyBorder="1" applyAlignment="1">
      <alignment horizontal="center" vertical="center"/>
    </xf>
    <xf numFmtId="165" fontId="19" fillId="0" borderId="5" xfId="3" applyFont="1" applyBorder="1" applyAlignment="1">
      <alignment vertical="center"/>
    </xf>
    <xf numFmtId="165" fontId="19" fillId="4" borderId="5" xfId="3" applyFont="1" applyFill="1" applyBorder="1" applyAlignment="1">
      <alignment horizontal="center" vertical="center"/>
    </xf>
    <xf numFmtId="165" fontId="19" fillId="0" borderId="3" xfId="3" applyFont="1" applyBorder="1" applyAlignment="1">
      <alignment vertical="center"/>
    </xf>
    <xf numFmtId="165" fontId="19" fillId="0" borderId="5" xfId="3" applyFont="1" applyFill="1" applyBorder="1" applyAlignment="1">
      <alignment vertical="center"/>
    </xf>
    <xf numFmtId="165" fontId="19" fillId="0" borderId="5" xfId="3" applyFont="1" applyFill="1" applyBorder="1" applyAlignment="1">
      <alignment horizontal="center" vertical="center"/>
    </xf>
    <xf numFmtId="165" fontId="19" fillId="0" borderId="0" xfId="2" applyNumberFormat="1" applyFont="1" applyAlignment="1">
      <alignment vertical="center"/>
    </xf>
    <xf numFmtId="165" fontId="19" fillId="0" borderId="3" xfId="1" applyFont="1" applyFill="1" applyBorder="1" applyAlignment="1">
      <alignment vertical="center"/>
    </xf>
    <xf numFmtId="165" fontId="19" fillId="0" borderId="3" xfId="3" applyFont="1" applyBorder="1" applyAlignment="1">
      <alignment horizontal="center" vertical="center"/>
    </xf>
    <xf numFmtId="165" fontId="19" fillId="0" borderId="3" xfId="3" applyFont="1" applyFill="1" applyBorder="1" applyAlignment="1">
      <alignment horizontal="center" vertical="center"/>
    </xf>
    <xf numFmtId="165" fontId="18" fillId="3" borderId="19" xfId="2" applyNumberFormat="1" applyFont="1" applyFill="1" applyBorder="1" applyAlignment="1">
      <alignment vertical="center"/>
    </xf>
    <xf numFmtId="165" fontId="19" fillId="3" borderId="19" xfId="2" applyNumberFormat="1" applyFont="1" applyFill="1" applyBorder="1" applyAlignment="1">
      <alignment vertical="center"/>
    </xf>
    <xf numFmtId="165" fontId="18" fillId="3" borderId="19" xfId="3" applyFont="1" applyFill="1" applyBorder="1" applyAlignment="1">
      <alignment vertical="center"/>
    </xf>
    <xf numFmtId="165" fontId="19" fillId="3" borderId="19" xfId="3" applyFont="1" applyFill="1" applyBorder="1" applyAlignment="1">
      <alignment vertical="center"/>
    </xf>
    <xf numFmtId="165" fontId="19" fillId="3" borderId="19" xfId="3" applyFont="1" applyFill="1" applyBorder="1" applyAlignment="1">
      <alignment horizontal="center" vertical="center"/>
    </xf>
    <xf numFmtId="165" fontId="18" fillId="0" borderId="0" xfId="2" applyNumberFormat="1" applyFont="1" applyAlignment="1">
      <alignment vertical="center"/>
    </xf>
    <xf numFmtId="165" fontId="18" fillId="0" borderId="0" xfId="3" applyFont="1" applyFill="1" applyBorder="1" applyAlignment="1">
      <alignment vertical="center"/>
    </xf>
    <xf numFmtId="165" fontId="19" fillId="0" borderId="0" xfId="3" applyFont="1" applyFill="1" applyBorder="1" applyAlignment="1">
      <alignment horizontal="center" vertical="center"/>
    </xf>
    <xf numFmtId="168" fontId="19" fillId="0" borderId="0" xfId="3" applyNumberFormat="1" applyFont="1" applyFill="1" applyBorder="1" applyAlignment="1">
      <alignment horizontal="center" vertical="center"/>
    </xf>
    <xf numFmtId="165" fontId="19" fillId="0" borderId="0" xfId="3" applyFont="1" applyFill="1" applyBorder="1" applyAlignment="1">
      <alignment vertical="center"/>
    </xf>
    <xf numFmtId="0" fontId="19" fillId="0" borderId="0" xfId="2" applyFont="1" applyAlignment="1">
      <alignment horizontal="center" vertical="center"/>
    </xf>
    <xf numFmtId="165" fontId="19" fillId="0" borderId="0" xfId="3" applyFont="1" applyFill="1" applyAlignment="1">
      <alignment vertical="center"/>
    </xf>
    <xf numFmtId="173" fontId="19" fillId="0" borderId="0" xfId="2" applyNumberFormat="1" applyFont="1" applyAlignment="1">
      <alignment vertical="center"/>
    </xf>
    <xf numFmtId="166" fontId="35" fillId="0" borderId="0" xfId="3" applyNumberFormat="1" applyFont="1" applyFill="1" applyAlignment="1">
      <alignment horizontal="left"/>
    </xf>
    <xf numFmtId="166" fontId="35" fillId="0" borderId="0" xfId="3" applyNumberFormat="1" applyFont="1" applyFill="1" applyAlignment="1">
      <alignment horizontal="center"/>
    </xf>
    <xf numFmtId="165" fontId="19" fillId="0" borderId="0" xfId="3" applyFont="1" applyAlignment="1"/>
    <xf numFmtId="0" fontId="19" fillId="7" borderId="0" xfId="45" applyFont="1" applyFill="1" applyAlignment="1">
      <alignment vertical="center"/>
    </xf>
    <xf numFmtId="0" fontId="19" fillId="7" borderId="0" xfId="2" applyFont="1" applyFill="1"/>
    <xf numFmtId="0" fontId="38" fillId="0" borderId="3" xfId="0" applyFont="1" applyBorder="1"/>
    <xf numFmtId="0" fontId="38" fillId="0" borderId="3" xfId="0" applyFont="1" applyBorder="1" applyAlignment="1">
      <alignment horizontal="center" vertical="top"/>
    </xf>
    <xf numFmtId="0" fontId="18" fillId="0" borderId="1" xfId="2" applyFont="1" applyBorder="1" applyAlignment="1">
      <alignment horizontal="center" vertical="center"/>
    </xf>
    <xf numFmtId="0" fontId="18" fillId="0" borderId="2" xfId="2" applyFont="1" applyBorder="1" applyAlignment="1">
      <alignment horizontal="center" vertical="center"/>
    </xf>
    <xf numFmtId="0" fontId="19" fillId="0" borderId="3" xfId="2" applyFont="1" applyBorder="1" applyAlignment="1">
      <alignment horizontal="left" vertical="center"/>
    </xf>
    <xf numFmtId="165" fontId="19" fillId="4" borderId="3" xfId="3" applyFont="1" applyFill="1" applyBorder="1" applyAlignment="1">
      <alignment vertical="center"/>
    </xf>
    <xf numFmtId="165" fontId="19" fillId="4" borderId="9" xfId="3" applyFont="1" applyFill="1" applyBorder="1" applyAlignment="1">
      <alignment vertical="center"/>
    </xf>
    <xf numFmtId="165" fontId="19" fillId="4" borderId="1" xfId="3" applyFont="1" applyFill="1" applyBorder="1" applyAlignment="1">
      <alignment vertical="center"/>
    </xf>
    <xf numFmtId="165" fontId="19" fillId="4" borderId="2" xfId="3" applyFont="1" applyFill="1" applyBorder="1" applyAlignment="1">
      <alignment vertical="center"/>
    </xf>
    <xf numFmtId="165" fontId="19" fillId="0" borderId="5" xfId="2" applyNumberFormat="1" applyFont="1" applyBorder="1" applyAlignment="1">
      <alignment vertical="center"/>
    </xf>
    <xf numFmtId="168" fontId="19" fillId="0" borderId="0" xfId="3" applyNumberFormat="1" applyFont="1" applyAlignment="1">
      <alignment vertical="center"/>
    </xf>
    <xf numFmtId="169" fontId="19" fillId="4" borderId="3" xfId="3" applyNumberFormat="1" applyFont="1" applyFill="1" applyBorder="1" applyAlignment="1">
      <alignment vertical="center"/>
    </xf>
    <xf numFmtId="169" fontId="19" fillId="0" borderId="3" xfId="3" applyNumberFormat="1" applyFont="1" applyBorder="1" applyAlignment="1">
      <alignment vertical="center"/>
    </xf>
    <xf numFmtId="169" fontId="19" fillId="0" borderId="3" xfId="1" applyNumberFormat="1" applyFont="1" applyBorder="1" applyAlignment="1">
      <alignment vertical="center"/>
    </xf>
    <xf numFmtId="169" fontId="19" fillId="4" borderId="2" xfId="3" applyNumberFormat="1" applyFont="1" applyFill="1" applyBorder="1" applyAlignment="1">
      <alignment vertical="center"/>
    </xf>
    <xf numFmtId="0" fontId="19" fillId="0" borderId="3" xfId="2" applyFont="1" applyBorder="1" applyAlignment="1">
      <alignment horizontal="left" vertical="center" wrapText="1"/>
    </xf>
    <xf numFmtId="169" fontId="19" fillId="4" borderId="3" xfId="3" applyNumberFormat="1" applyFont="1" applyFill="1" applyBorder="1" applyAlignment="1">
      <alignment horizontal="left" wrapText="1"/>
    </xf>
    <xf numFmtId="169" fontId="19" fillId="4" borderId="2" xfId="3" applyNumberFormat="1" applyFont="1" applyFill="1" applyBorder="1" applyAlignment="1">
      <alignment horizontal="left" wrapText="1"/>
    </xf>
    <xf numFmtId="0" fontId="18" fillId="2" borderId="3" xfId="2" applyFont="1" applyFill="1" applyBorder="1" applyAlignment="1">
      <alignment horizontal="right" vertical="center"/>
    </xf>
    <xf numFmtId="165" fontId="18" fillId="2" borderId="3" xfId="3" applyFont="1" applyFill="1" applyBorder="1" applyAlignment="1">
      <alignment vertical="center"/>
    </xf>
    <xf numFmtId="165" fontId="18" fillId="2" borderId="1" xfId="3" applyFont="1" applyFill="1" applyBorder="1" applyAlignment="1">
      <alignment vertical="center"/>
    </xf>
    <xf numFmtId="165" fontId="18" fillId="2" borderId="2" xfId="3" applyFont="1" applyFill="1" applyBorder="1" applyAlignment="1">
      <alignment vertical="center"/>
    </xf>
    <xf numFmtId="0" fontId="19" fillId="0" borderId="12" xfId="2" applyFont="1" applyBorder="1" applyAlignment="1">
      <alignment vertical="center"/>
    </xf>
    <xf numFmtId="0" fontId="19" fillId="0" borderId="16" xfId="2" applyFont="1" applyBorder="1" applyAlignment="1">
      <alignment vertical="center"/>
    </xf>
    <xf numFmtId="0" fontId="19" fillId="0" borderId="7" xfId="2" applyFont="1" applyBorder="1"/>
    <xf numFmtId="43" fontId="19" fillId="0" borderId="0" xfId="2" applyNumberFormat="1" applyFont="1"/>
    <xf numFmtId="165" fontId="19" fillId="0" borderId="0" xfId="3" applyFont="1" applyBorder="1" applyAlignment="1"/>
    <xf numFmtId="173" fontId="19" fillId="0" borderId="0" xfId="2" applyNumberFormat="1" applyFont="1"/>
    <xf numFmtId="0" fontId="24" fillId="0" borderId="0" xfId="26" applyFont="1" applyAlignment="1">
      <alignment vertical="center"/>
    </xf>
    <xf numFmtId="0" fontId="6" fillId="0" borderId="0" xfId="26" applyFont="1" applyAlignment="1">
      <alignment vertical="center"/>
    </xf>
    <xf numFmtId="0" fontId="6" fillId="0" borderId="0" xfId="26" applyFont="1" applyAlignment="1">
      <alignment horizontal="left" vertical="center"/>
    </xf>
    <xf numFmtId="0" fontId="26" fillId="0" borderId="3" xfId="26" applyFont="1" applyBorder="1" applyAlignment="1">
      <alignment horizontal="center" vertical="center" wrapText="1"/>
    </xf>
    <xf numFmtId="0" fontId="26" fillId="0" borderId="0" xfId="26" applyFont="1" applyAlignment="1">
      <alignment vertical="center"/>
    </xf>
    <xf numFmtId="0" fontId="24" fillId="0" borderId="3" xfId="26" applyFont="1" applyBorder="1" applyAlignment="1">
      <alignment horizontal="left" vertical="center"/>
    </xf>
    <xf numFmtId="165" fontId="24" fillId="0" borderId="3" xfId="3" applyFont="1" applyBorder="1" applyAlignment="1">
      <alignment vertical="center"/>
    </xf>
    <xf numFmtId="165" fontId="24" fillId="0" borderId="3" xfId="3" applyFont="1" applyFill="1" applyBorder="1" applyAlignment="1">
      <alignment vertical="center"/>
    </xf>
    <xf numFmtId="165" fontId="24" fillId="0" borderId="3" xfId="26" applyNumberFormat="1" applyFont="1" applyBorder="1" applyAlignment="1">
      <alignment vertical="center"/>
    </xf>
    <xf numFmtId="168" fontId="24" fillId="0" borderId="3" xfId="3" applyNumberFormat="1" applyFont="1" applyFill="1" applyBorder="1" applyAlignment="1">
      <alignment vertical="center"/>
    </xf>
    <xf numFmtId="0" fontId="26" fillId="2" borderId="19" xfId="26" applyFont="1" applyFill="1" applyBorder="1" applyAlignment="1">
      <alignment horizontal="left" vertical="center"/>
    </xf>
    <xf numFmtId="165" fontId="26" fillId="2" borderId="19" xfId="26" applyNumberFormat="1" applyFont="1" applyFill="1" applyBorder="1" applyAlignment="1">
      <alignment vertical="center"/>
    </xf>
    <xf numFmtId="166" fontId="26" fillId="2" borderId="19" xfId="26" applyNumberFormat="1" applyFont="1" applyFill="1" applyBorder="1" applyAlignment="1">
      <alignment vertical="center"/>
    </xf>
    <xf numFmtId="168" fontId="26" fillId="2" borderId="19" xfId="26" applyNumberFormat="1" applyFont="1" applyFill="1" applyBorder="1" applyAlignment="1">
      <alignment horizontal="right" vertical="center"/>
    </xf>
    <xf numFmtId="168" fontId="26" fillId="2" borderId="19" xfId="26" applyNumberFormat="1" applyFont="1" applyFill="1" applyBorder="1" applyAlignment="1">
      <alignment vertical="center"/>
    </xf>
    <xf numFmtId="165" fontId="24" fillId="0" borderId="0" xfId="3" applyFont="1" applyAlignment="1">
      <alignment vertical="center"/>
    </xf>
    <xf numFmtId="0" fontId="24" fillId="0" borderId="0" xfId="26" applyFont="1"/>
    <xf numFmtId="0" fontId="39" fillId="0" borderId="0" xfId="45" applyFont="1"/>
    <xf numFmtId="0" fontId="24" fillId="0" borderId="0" xfId="45" applyFont="1"/>
    <xf numFmtId="0" fontId="18" fillId="0" borderId="3" xfId="45" applyFont="1" applyBorder="1" applyAlignment="1">
      <alignment horizontal="center" vertical="center" wrapText="1"/>
    </xf>
    <xf numFmtId="0" fontId="18" fillId="0" borderId="3" xfId="45" applyFont="1" applyBorder="1" applyAlignment="1">
      <alignment horizontal="center" vertical="center"/>
    </xf>
    <xf numFmtId="0" fontId="18" fillId="2" borderId="3" xfId="45" applyFont="1" applyFill="1" applyBorder="1"/>
    <xf numFmtId="165" fontId="18" fillId="2" borderId="3" xfId="39" applyFont="1" applyFill="1" applyBorder="1"/>
    <xf numFmtId="165" fontId="18" fillId="2" borderId="3" xfId="45" applyNumberFormat="1" applyFont="1" applyFill="1" applyBorder="1"/>
    <xf numFmtId="0" fontId="40" fillId="0" borderId="0" xfId="45" applyFont="1"/>
    <xf numFmtId="0" fontId="19" fillId="0" borderId="3" xfId="45" applyFont="1" applyBorder="1"/>
    <xf numFmtId="4" fontId="19" fillId="0" borderId="3" xfId="45" applyNumberFormat="1" applyFont="1" applyBorder="1" applyAlignment="1">
      <alignment horizontal="right" vertical="center"/>
    </xf>
    <xf numFmtId="165" fontId="19" fillId="0" borderId="3" xfId="45" applyNumberFormat="1" applyFont="1" applyBorder="1"/>
    <xf numFmtId="4" fontId="19" fillId="0" borderId="3" xfId="37" applyNumberFormat="1" applyFont="1" applyFill="1" applyBorder="1" applyAlignment="1">
      <alignment horizontal="right" vertical="center"/>
    </xf>
    <xf numFmtId="4" fontId="19" fillId="0" borderId="0" xfId="37" applyNumberFormat="1" applyFont="1" applyFill="1" applyBorder="1" applyAlignment="1">
      <alignment horizontal="right" vertical="center"/>
    </xf>
    <xf numFmtId="165" fontId="19" fillId="0" borderId="3" xfId="1" applyFont="1" applyFill="1" applyBorder="1"/>
    <xf numFmtId="4" fontId="19" fillId="0" borderId="3" xfId="45" applyNumberFormat="1" applyFont="1" applyBorder="1"/>
    <xf numFmtId="165" fontId="18" fillId="0" borderId="3" xfId="39" applyFont="1" applyFill="1" applyBorder="1"/>
    <xf numFmtId="165" fontId="19" fillId="0" borderId="0" xfId="1" applyFont="1" applyFill="1"/>
    <xf numFmtId="165" fontId="19" fillId="4" borderId="3" xfId="45" applyNumberFormat="1" applyFont="1" applyFill="1" applyBorder="1"/>
    <xf numFmtId="4" fontId="19" fillId="0" borderId="1" xfId="37" applyNumberFormat="1" applyFont="1" applyFill="1" applyBorder="1" applyAlignment="1">
      <alignment horizontal="right" vertical="center"/>
    </xf>
    <xf numFmtId="165" fontId="18" fillId="2" borderId="1" xfId="39" applyFont="1" applyFill="1" applyBorder="1"/>
    <xf numFmtId="0" fontId="19" fillId="4" borderId="3" xfId="45" applyFont="1" applyFill="1" applyBorder="1"/>
    <xf numFmtId="4" fontId="19" fillId="0" borderId="0" xfId="45" applyNumberFormat="1" applyFont="1" applyAlignment="1">
      <alignment horizontal="right" vertical="center"/>
    </xf>
    <xf numFmtId="0" fontId="39" fillId="4" borderId="0" xfId="45" applyFont="1" applyFill="1"/>
    <xf numFmtId="4" fontId="19" fillId="0" borderId="1" xfId="45" applyNumberFormat="1" applyFont="1" applyBorder="1" applyAlignment="1">
      <alignment horizontal="right" vertical="center"/>
    </xf>
    <xf numFmtId="0" fontId="19" fillId="0" borderId="3" xfId="45" applyFont="1" applyBorder="1" applyAlignment="1">
      <alignment wrapText="1"/>
    </xf>
    <xf numFmtId="4" fontId="19" fillId="0" borderId="3" xfId="45" applyNumberFormat="1" applyFont="1" applyBorder="1" applyAlignment="1">
      <alignment horizontal="right" vertical="top"/>
    </xf>
    <xf numFmtId="165" fontId="19" fillId="0" borderId="3" xfId="45" applyNumberFormat="1" applyFont="1" applyBorder="1" applyAlignment="1">
      <alignment vertical="top"/>
    </xf>
    <xf numFmtId="4" fontId="19" fillId="0" borderId="3" xfId="45" applyNumberFormat="1" applyFont="1" applyBorder="1" applyAlignment="1">
      <alignment vertical="top"/>
    </xf>
    <xf numFmtId="165" fontId="18" fillId="0" borderId="3" xfId="39" applyFont="1" applyFill="1" applyBorder="1" applyAlignment="1">
      <alignment vertical="top"/>
    </xf>
    <xf numFmtId="165" fontId="19" fillId="4" borderId="3" xfId="45" applyNumberFormat="1" applyFont="1" applyFill="1" applyBorder="1" applyAlignment="1">
      <alignment vertical="top"/>
    </xf>
    <xf numFmtId="0" fontId="18" fillId="0" borderId="0" xfId="45" applyFont="1"/>
    <xf numFmtId="0" fontId="19" fillId="0" borderId="0" xfId="45" applyFont="1"/>
    <xf numFmtId="165" fontId="24" fillId="0" borderId="0" xfId="1" applyFont="1" applyFill="1"/>
    <xf numFmtId="165" fontId="26" fillId="0" borderId="0" xfId="1" applyFont="1" applyFill="1"/>
    <xf numFmtId="0" fontId="26" fillId="0" borderId="0" xfId="45" applyFont="1"/>
    <xf numFmtId="0" fontId="26" fillId="0" borderId="0" xfId="62" applyFont="1" applyAlignment="1">
      <alignment horizontal="left" vertical="center"/>
    </xf>
    <xf numFmtId="0" fontId="28" fillId="0" borderId="0" xfId="62" applyFont="1" applyAlignment="1">
      <alignment vertical="center"/>
    </xf>
    <xf numFmtId="0" fontId="14" fillId="0" borderId="0" xfId="0" applyFont="1"/>
    <xf numFmtId="0" fontId="24" fillId="0" borderId="0" xfId="62" applyFont="1"/>
    <xf numFmtId="0" fontId="42" fillId="0" borderId="0" xfId="62" applyFont="1"/>
    <xf numFmtId="0" fontId="43" fillId="0" borderId="0" xfId="62" applyFont="1"/>
    <xf numFmtId="0" fontId="26" fillId="0" borderId="0" xfId="62" applyFont="1" applyAlignment="1">
      <alignment horizontal="right"/>
    </xf>
    <xf numFmtId="0" fontId="26" fillId="0" borderId="27" xfId="62" applyFont="1" applyBorder="1" applyAlignment="1">
      <alignment horizontal="center" vertical="center" wrapText="1"/>
    </xf>
    <xf numFmtId="0" fontId="26" fillId="0" borderId="28" xfId="62" applyFont="1" applyBorder="1" applyAlignment="1">
      <alignment horizontal="center" vertical="center" wrapText="1"/>
    </xf>
    <xf numFmtId="0" fontId="26" fillId="0" borderId="28" xfId="62" applyFont="1" applyBorder="1" applyAlignment="1">
      <alignment horizontal="center" vertical="top" wrapText="1"/>
    </xf>
    <xf numFmtId="0" fontId="26" fillId="0" borderId="3" xfId="62" applyFont="1" applyBorder="1" applyAlignment="1">
      <alignment horizontal="center" vertical="top" wrapText="1"/>
    </xf>
    <xf numFmtId="43" fontId="26" fillId="0" borderId="27" xfId="9" applyFont="1" applyFill="1" applyBorder="1" applyAlignment="1">
      <alignment horizontal="center" vertical="top" wrapText="1"/>
    </xf>
    <xf numFmtId="0" fontId="26" fillId="0" borderId="19" xfId="62" applyFont="1" applyBorder="1" applyAlignment="1">
      <alignment horizontal="center"/>
    </xf>
    <xf numFmtId="43" fontId="24" fillId="0" borderId="19" xfId="9" applyFont="1" applyFill="1" applyBorder="1" applyAlignment="1"/>
    <xf numFmtId="43" fontId="24" fillId="0" borderId="29" xfId="62" applyNumberFormat="1" applyFont="1" applyFill="1" applyBorder="1"/>
    <xf numFmtId="43" fontId="24" fillId="0" borderId="19" xfId="62" applyNumberFormat="1" applyFont="1" applyFill="1" applyBorder="1"/>
    <xf numFmtId="40" fontId="26" fillId="0" borderId="31" xfId="29" applyNumberFormat="1" applyFont="1" applyFill="1" applyBorder="1" applyAlignment="1"/>
    <xf numFmtId="40" fontId="26" fillId="0" borderId="18" xfId="29" applyNumberFormat="1" applyFont="1" applyFill="1" applyBorder="1" applyAlignment="1"/>
    <xf numFmtId="40" fontId="26" fillId="0" borderId="30" xfId="29" applyNumberFormat="1" applyFont="1" applyFill="1" applyBorder="1" applyAlignment="1"/>
    <xf numFmtId="0" fontId="24" fillId="0" borderId="3" xfId="62" applyFont="1" applyBorder="1" applyAlignment="1">
      <alignment horizontal="left" wrapText="1"/>
    </xf>
    <xf numFmtId="43" fontId="24" fillId="0" borderId="3" xfId="62" applyNumberFormat="1" applyFont="1" applyBorder="1"/>
    <xf numFmtId="43" fontId="24" fillId="0" borderId="28" xfId="9" applyFont="1" applyBorder="1" applyAlignment="1"/>
    <xf numFmtId="40" fontId="26" fillId="0" borderId="32" xfId="29" applyNumberFormat="1" applyFont="1" applyFill="1" applyBorder="1" applyAlignment="1"/>
    <xf numFmtId="40" fontId="26" fillId="0" borderId="2" xfId="29" applyNumberFormat="1" applyFont="1" applyFill="1" applyBorder="1" applyAlignment="1"/>
    <xf numFmtId="40" fontId="26" fillId="0" borderId="27" xfId="29" applyNumberFormat="1" applyFont="1" applyFill="1" applyBorder="1" applyAlignment="1"/>
    <xf numFmtId="0" fontId="24" fillId="0" borderId="3" xfId="62" applyFont="1" applyBorder="1" applyAlignment="1">
      <alignment horizontal="left"/>
    </xf>
    <xf numFmtId="43" fontId="24" fillId="0" borderId="3" xfId="13" applyFont="1" applyBorder="1" applyAlignment="1"/>
    <xf numFmtId="43" fontId="24" fillId="0" borderId="3" xfId="9" applyFont="1" applyBorder="1" applyAlignment="1"/>
    <xf numFmtId="43" fontId="24" fillId="0" borderId="28" xfId="9" applyFont="1" applyFill="1" applyBorder="1" applyAlignment="1"/>
    <xf numFmtId="40" fontId="26" fillId="0" borderId="28" xfId="29" applyNumberFormat="1" applyFont="1" applyFill="1" applyBorder="1" applyAlignment="1"/>
    <xf numFmtId="43" fontId="24" fillId="0" borderId="28" xfId="62" applyNumberFormat="1" applyFont="1" applyBorder="1"/>
    <xf numFmtId="0" fontId="42" fillId="0" borderId="3" xfId="63" applyFont="1" applyBorder="1" applyAlignment="1">
      <alignment horizontal="left" vertical="center" wrapText="1"/>
    </xf>
    <xf numFmtId="43" fontId="26" fillId="0" borderId="27" xfId="62" applyNumberFormat="1" applyFont="1" applyFill="1" applyBorder="1"/>
    <xf numFmtId="0" fontId="15" fillId="0" borderId="0" xfId="0" applyFont="1"/>
    <xf numFmtId="174" fontId="14" fillId="0" borderId="0" xfId="0" applyNumberFormat="1" applyFont="1"/>
    <xf numFmtId="165" fontId="14" fillId="0" borderId="0" xfId="0" applyNumberFormat="1" applyFont="1"/>
    <xf numFmtId="43" fontId="26" fillId="0" borderId="19" xfId="9" applyFont="1" applyFill="1" applyBorder="1" applyAlignment="1"/>
    <xf numFmtId="169" fontId="24" fillId="0" borderId="3" xfId="14" applyNumberFormat="1" applyFont="1" applyFill="1" applyBorder="1"/>
    <xf numFmtId="169" fontId="24" fillId="0" borderId="3" xfId="14" applyNumberFormat="1" applyFont="1" applyFill="1" applyBorder="1" applyAlignment="1">
      <alignment vertical="top"/>
    </xf>
    <xf numFmtId="169" fontId="24" fillId="0" borderId="3" xfId="14" applyNumberFormat="1" applyFont="1" applyFill="1" applyBorder="1" applyAlignment="1">
      <alignment horizontal="left" vertical="top" wrapText="1"/>
    </xf>
    <xf numFmtId="169" fontId="24" fillId="0" borderId="3" xfId="14" applyNumberFormat="1" applyFont="1" applyFill="1" applyBorder="1" applyAlignment="1">
      <alignment horizontal="left" wrapText="1"/>
    </xf>
    <xf numFmtId="2" fontId="30" fillId="0" borderId="0" xfId="7" applyNumberFormat="1" applyFont="1" applyFill="1" applyBorder="1" applyAlignment="1">
      <alignment vertical="top" wrapText="1"/>
    </xf>
    <xf numFmtId="0" fontId="24" fillId="0" borderId="3" xfId="23" applyFont="1" applyBorder="1" applyAlignment="1">
      <alignment horizontal="left" vertical="center"/>
    </xf>
    <xf numFmtId="165" fontId="24" fillId="0" borderId="3" xfId="14" applyFont="1" applyBorder="1" applyAlignment="1">
      <alignment vertical="center"/>
    </xf>
    <xf numFmtId="165" fontId="24" fillId="0" borderId="0" xfId="14" applyFont="1" applyFill="1" applyAlignment="1">
      <alignment vertical="center"/>
    </xf>
    <xf numFmtId="165" fontId="24" fillId="0" borderId="3" xfId="14" applyFont="1" applyFill="1" applyBorder="1" applyAlignment="1">
      <alignment vertical="center"/>
    </xf>
    <xf numFmtId="168" fontId="24" fillId="0" borderId="3" xfId="1" applyNumberFormat="1" applyFont="1" applyFill="1" applyBorder="1" applyAlignment="1">
      <alignment vertical="center"/>
    </xf>
    <xf numFmtId="0" fontId="26" fillId="0" borderId="3" xfId="23" applyFont="1" applyBorder="1" applyAlignment="1">
      <alignment horizontal="right" vertical="center"/>
    </xf>
    <xf numFmtId="165" fontId="26" fillId="0" borderId="3" xfId="14" applyFont="1" applyBorder="1" applyAlignment="1">
      <alignment vertical="center"/>
    </xf>
    <xf numFmtId="165" fontId="16" fillId="0" borderId="3" xfId="3" applyNumberFormat="1" applyFont="1" applyFill="1" applyBorder="1" applyAlignment="1">
      <alignment horizontal="center" vertical="top"/>
    </xf>
    <xf numFmtId="165" fontId="4" fillId="0" borderId="3" xfId="4" applyFont="1" applyFill="1" applyBorder="1"/>
    <xf numFmtId="165" fontId="4" fillId="0" borderId="3" xfId="4" applyFont="1" applyFill="1" applyBorder="1" applyAlignment="1">
      <alignment horizontal="center"/>
    </xf>
    <xf numFmtId="165" fontId="21" fillId="0" borderId="5" xfId="3" applyFont="1" applyBorder="1" applyAlignment="1">
      <alignment horizontal="center" vertical="top"/>
    </xf>
    <xf numFmtId="165" fontId="21" fillId="0" borderId="5" xfId="3" applyFont="1" applyBorder="1" applyAlignment="1">
      <alignment horizontal="left" vertical="top"/>
    </xf>
    <xf numFmtId="168" fontId="21" fillId="0" borderId="5" xfId="3" applyNumberFormat="1" applyFont="1" applyBorder="1" applyAlignment="1">
      <alignment vertical="top"/>
    </xf>
    <xf numFmtId="165" fontId="21" fillId="0" borderId="10" xfId="3" applyFont="1" applyBorder="1" applyAlignment="1">
      <alignment horizontal="center" vertical="top"/>
    </xf>
    <xf numFmtId="165" fontId="21" fillId="0" borderId="10" xfId="3" applyFont="1" applyBorder="1" applyAlignment="1">
      <alignment horizontal="left" vertical="top"/>
    </xf>
    <xf numFmtId="168" fontId="21" fillId="0" borderId="10" xfId="3" applyNumberFormat="1" applyFont="1" applyBorder="1" applyAlignment="1">
      <alignment vertical="top"/>
    </xf>
    <xf numFmtId="0" fontId="21" fillId="0" borderId="0" xfId="2" applyFont="1" applyBorder="1" applyAlignment="1">
      <alignment vertical="top"/>
    </xf>
    <xf numFmtId="0" fontId="21" fillId="0" borderId="3" xfId="2" applyFont="1" applyFill="1" applyBorder="1" applyAlignment="1">
      <alignment horizontal="left" vertical="top"/>
    </xf>
    <xf numFmtId="0" fontId="21" fillId="0" borderId="2" xfId="2" applyFont="1" applyFill="1" applyBorder="1" applyAlignment="1">
      <alignment horizontal="left" vertical="top"/>
    </xf>
    <xf numFmtId="165" fontId="21" fillId="0" borderId="2" xfId="2" applyNumberFormat="1" applyFont="1" applyFill="1" applyBorder="1" applyAlignment="1">
      <alignment horizontal="left" vertical="top"/>
    </xf>
    <xf numFmtId="165" fontId="21" fillId="0" borderId="2" xfId="2" applyNumberFormat="1" applyFont="1" applyFill="1" applyBorder="1" applyAlignment="1">
      <alignment vertical="top"/>
    </xf>
    <xf numFmtId="176" fontId="19" fillId="0" borderId="3" xfId="3" applyNumberFormat="1" applyFont="1" applyBorder="1" applyAlignment="1">
      <alignment vertical="center"/>
    </xf>
    <xf numFmtId="4" fontId="19" fillId="0" borderId="3" xfId="3" applyNumberFormat="1" applyFont="1" applyBorder="1" applyAlignment="1">
      <alignment vertical="center"/>
    </xf>
    <xf numFmtId="4" fontId="19" fillId="4" borderId="3" xfId="3" applyNumberFormat="1" applyFont="1" applyFill="1" applyBorder="1" applyAlignment="1">
      <alignment horizontal="right" vertical="center"/>
    </xf>
    <xf numFmtId="176" fontId="19" fillId="4" borderId="3" xfId="3" applyNumberFormat="1" applyFont="1" applyFill="1" applyBorder="1" applyAlignment="1">
      <alignment horizontal="center" vertical="center"/>
    </xf>
    <xf numFmtId="165" fontId="16" fillId="0" borderId="0" xfId="1" applyFont="1" applyAlignment="1">
      <alignment horizontal="left" vertical="top"/>
    </xf>
    <xf numFmtId="175" fontId="19" fillId="0" borderId="3" xfId="1" applyNumberFormat="1" applyFont="1" applyBorder="1" applyAlignment="1"/>
    <xf numFmtId="0" fontId="16" fillId="3" borderId="2" xfId="2" applyFont="1" applyFill="1" applyBorder="1" applyAlignment="1">
      <alignment horizontal="center" vertical="top"/>
    </xf>
    <xf numFmtId="165" fontId="15" fillId="0" borderId="0" xfId="1" applyFont="1"/>
    <xf numFmtId="165" fontId="15" fillId="0" borderId="0" xfId="0" applyNumberFormat="1" applyFont="1"/>
    <xf numFmtId="0" fontId="21" fillId="0" borderId="0" xfId="24" applyFont="1"/>
    <xf numFmtId="0" fontId="16" fillId="0" borderId="5" xfId="45" applyFont="1" applyBorder="1" applyAlignment="1">
      <alignment horizontal="center"/>
    </xf>
    <xf numFmtId="0" fontId="16" fillId="0" borderId="9" xfId="45" applyFont="1" applyBorder="1" applyAlignment="1">
      <alignment horizontal="center"/>
    </xf>
    <xf numFmtId="0" fontId="16" fillId="0" borderId="11" xfId="45" applyFont="1" applyBorder="1" applyAlignment="1">
      <alignment horizontal="center" vertical="center"/>
    </xf>
    <xf numFmtId="0" fontId="16" fillId="2" borderId="3" xfId="45" applyFont="1" applyFill="1" applyBorder="1" applyAlignment="1">
      <alignment vertical="center"/>
    </xf>
    <xf numFmtId="4" fontId="16" fillId="2" borderId="3" xfId="45" applyNumberFormat="1" applyFont="1" applyFill="1" applyBorder="1" applyAlignment="1">
      <alignment horizontal="right" vertical="center"/>
    </xf>
    <xf numFmtId="0" fontId="21" fillId="0" borderId="3" xfId="45" applyFont="1" applyBorder="1" applyAlignment="1">
      <alignment vertical="top"/>
    </xf>
    <xf numFmtId="4" fontId="21" fillId="0" borderId="3" xfId="37" applyNumberFormat="1" applyFont="1" applyFill="1" applyBorder="1" applyAlignment="1">
      <alignment horizontal="right" vertical="top"/>
    </xf>
    <xf numFmtId="4" fontId="16" fillId="0" borderId="3" xfId="45" applyNumberFormat="1" applyFont="1" applyBorder="1" applyAlignment="1">
      <alignment horizontal="right" vertical="top"/>
    </xf>
    <xf numFmtId="4" fontId="21" fillId="0" borderId="3" xfId="45" applyNumberFormat="1" applyFont="1" applyBorder="1" applyAlignment="1">
      <alignment horizontal="right" vertical="top"/>
    </xf>
    <xf numFmtId="0" fontId="21" fillId="0" borderId="0" xfId="24" applyFont="1" applyAlignment="1">
      <alignment vertical="top"/>
    </xf>
    <xf numFmtId="165" fontId="21" fillId="0" borderId="3" xfId="1" applyFont="1" applyFill="1" applyBorder="1" applyAlignment="1">
      <alignment horizontal="right" vertical="top"/>
    </xf>
    <xf numFmtId="0" fontId="21" fillId="0" borderId="3" xfId="45" applyFont="1" applyBorder="1" applyAlignment="1">
      <alignment vertical="top" wrapText="1"/>
    </xf>
    <xf numFmtId="0" fontId="21" fillId="0" borderId="3" xfId="54" applyFont="1" applyBorder="1"/>
    <xf numFmtId="4" fontId="21" fillId="0" borderId="3" xfId="45" applyNumberFormat="1" applyFont="1" applyFill="1" applyBorder="1" applyAlignment="1">
      <alignment horizontal="right" vertical="center"/>
    </xf>
    <xf numFmtId="4" fontId="16" fillId="0" borderId="3" xfId="45" applyNumberFormat="1" applyFont="1" applyFill="1" applyBorder="1" applyAlignment="1">
      <alignment horizontal="right" vertical="center"/>
    </xf>
    <xf numFmtId="4" fontId="16" fillId="0" borderId="3" xfId="45" applyNumberFormat="1" applyFont="1" applyBorder="1" applyAlignment="1">
      <alignment horizontal="right" vertical="center"/>
    </xf>
    <xf numFmtId="0" fontId="21" fillId="0" borderId="3" xfId="54" applyFont="1" applyBorder="1" applyAlignment="1">
      <alignment wrapText="1"/>
    </xf>
    <xf numFmtId="4" fontId="21" fillId="0" borderId="3" xfId="45" applyNumberFormat="1" applyFont="1" applyBorder="1" applyAlignment="1">
      <alignment horizontal="right" vertical="center"/>
    </xf>
    <xf numFmtId="4" fontId="21" fillId="0" borderId="3" xfId="37" applyNumberFormat="1" applyFont="1" applyFill="1" applyBorder="1" applyAlignment="1">
      <alignment horizontal="right" vertical="center"/>
    </xf>
    <xf numFmtId="0" fontId="16" fillId="2" borderId="3" xfId="45" applyFont="1" applyFill="1" applyBorder="1" applyAlignment="1">
      <alignment horizontal="center" vertical="center"/>
    </xf>
    <xf numFmtId="4" fontId="16" fillId="2" borderId="3" xfId="37" applyNumberFormat="1" applyFont="1" applyFill="1" applyBorder="1" applyAlignment="1">
      <alignment horizontal="right" vertical="center"/>
    </xf>
    <xf numFmtId="165" fontId="19" fillId="0" borderId="3" xfId="45" applyNumberFormat="1" applyFont="1" applyFill="1" applyBorder="1"/>
    <xf numFmtId="0" fontId="19" fillId="0" borderId="3" xfId="45" applyFont="1" applyFill="1" applyBorder="1"/>
    <xf numFmtId="4" fontId="19" fillId="0" borderId="3" xfId="45" applyNumberFormat="1" applyFont="1" applyFill="1" applyBorder="1" applyAlignment="1">
      <alignment horizontal="right" vertical="center"/>
    </xf>
    <xf numFmtId="4" fontId="19" fillId="0" borderId="3" xfId="45" applyNumberFormat="1" applyFont="1" applyFill="1" applyBorder="1"/>
    <xf numFmtId="0" fontId="39" fillId="0" borderId="0" xfId="45" applyFont="1" applyFill="1"/>
    <xf numFmtId="43" fontId="26" fillId="0" borderId="30" xfId="62" applyNumberFormat="1" applyFont="1" applyFill="1" applyBorder="1"/>
    <xf numFmtId="0" fontId="36" fillId="0" borderId="0" xfId="60" applyFont="1" applyFill="1" applyBorder="1" applyAlignment="1">
      <alignment vertical="center"/>
    </xf>
    <xf numFmtId="0" fontId="34" fillId="0" borderId="3" xfId="60" applyFont="1" applyFill="1" applyBorder="1" applyAlignment="1">
      <alignment vertical="top" wrapText="1"/>
    </xf>
    <xf numFmtId="0" fontId="33" fillId="0" borderId="3" xfId="60" applyFont="1" applyFill="1" applyBorder="1" applyAlignment="1">
      <alignment vertical="top" wrapText="1"/>
    </xf>
    <xf numFmtId="0" fontId="16" fillId="0" borderId="10" xfId="45" applyFont="1" applyBorder="1" applyAlignment="1">
      <alignment horizontal="center" vertical="center" wrapText="1"/>
    </xf>
    <xf numFmtId="0" fontId="16" fillId="0" borderId="10" xfId="45" applyFont="1" applyFill="1" applyBorder="1" applyAlignment="1">
      <alignment horizontal="center" vertical="center"/>
    </xf>
    <xf numFmtId="0" fontId="16" fillId="0" borderId="10" xfId="45" applyFont="1" applyFill="1" applyBorder="1" applyAlignment="1">
      <alignment horizontal="center" vertical="center" wrapText="1"/>
    </xf>
    <xf numFmtId="0" fontId="16" fillId="0" borderId="10" xfId="45" applyFont="1" applyBorder="1" applyAlignment="1">
      <alignment horizontal="center" vertical="center"/>
    </xf>
    <xf numFmtId="0" fontId="21" fillId="3" borderId="2" xfId="2" applyFont="1" applyFill="1" applyBorder="1" applyAlignment="1">
      <alignment horizontal="center" vertical="top"/>
    </xf>
    <xf numFmtId="0" fontId="26" fillId="0" borderId="0" xfId="2" applyFont="1" applyAlignment="1">
      <alignment horizontal="center"/>
    </xf>
    <xf numFmtId="0" fontId="18" fillId="0" borderId="3" xfId="2" applyFont="1" applyBorder="1" applyAlignment="1">
      <alignment horizontal="center" vertical="center"/>
    </xf>
    <xf numFmtId="0" fontId="18" fillId="0" borderId="3" xfId="2" applyFont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26" fillId="0" borderId="3" xfId="26" applyFont="1" applyBorder="1" applyAlignment="1">
      <alignment horizontal="center" vertical="center"/>
    </xf>
    <xf numFmtId="0" fontId="26" fillId="0" borderId="3" xfId="62" applyFont="1" applyBorder="1" applyAlignment="1">
      <alignment horizontal="center" vertical="center" wrapText="1"/>
    </xf>
    <xf numFmtId="165" fontId="40" fillId="0" borderId="0" xfId="1" applyFont="1"/>
    <xf numFmtId="165" fontId="39" fillId="0" borderId="0" xfId="1" applyFont="1"/>
    <xf numFmtId="165" fontId="39" fillId="0" borderId="0" xfId="1" applyFont="1" applyFill="1"/>
    <xf numFmtId="165" fontId="39" fillId="4" borderId="0" xfId="1" applyFont="1" applyFill="1"/>
    <xf numFmtId="43" fontId="16" fillId="0" borderId="0" xfId="2" applyNumberFormat="1" applyFont="1" applyAlignment="1">
      <alignment horizontal="left" vertical="top"/>
    </xf>
    <xf numFmtId="0" fontId="38" fillId="0" borderId="3" xfId="0" applyFont="1" applyBorder="1" applyAlignment="1">
      <alignment horizontal="center"/>
    </xf>
    <xf numFmtId="0" fontId="16" fillId="0" borderId="0" xfId="45" applyFont="1" applyFill="1" applyBorder="1" applyAlignment="1">
      <alignment horizontal="left" vertical="center"/>
    </xf>
    <xf numFmtId="4" fontId="16" fillId="0" borderId="0" xfId="37" applyNumberFormat="1" applyFont="1" applyFill="1" applyBorder="1" applyAlignment="1">
      <alignment horizontal="right" vertical="center"/>
    </xf>
    <xf numFmtId="4" fontId="16" fillId="0" borderId="0" xfId="45" applyNumberFormat="1" applyFont="1" applyFill="1" applyBorder="1" applyAlignment="1">
      <alignment horizontal="right" vertical="center"/>
    </xf>
    <xf numFmtId="0" fontId="21" fillId="0" borderId="0" xfId="24" applyFont="1" applyFill="1"/>
    <xf numFmtId="0" fontId="36" fillId="0" borderId="0" xfId="20" applyFont="1" applyFill="1" applyBorder="1" applyAlignment="1">
      <alignment horizontal="left" vertical="center"/>
    </xf>
    <xf numFmtId="0" fontId="36" fillId="0" borderId="3" xfId="20" applyFont="1" applyFill="1" applyBorder="1" applyAlignment="1">
      <alignment horizontal="left" vertical="top" wrapText="1"/>
    </xf>
    <xf numFmtId="2" fontId="31" fillId="0" borderId="3" xfId="7" applyNumberFormat="1" applyFont="1" applyFill="1" applyBorder="1" applyAlignment="1">
      <alignment vertical="top" wrapText="1"/>
    </xf>
    <xf numFmtId="4" fontId="39" fillId="4" borderId="0" xfId="45" applyNumberFormat="1" applyFont="1" applyFill="1"/>
    <xf numFmtId="0" fontId="38" fillId="0" borderId="0" xfId="0" applyFont="1" applyAlignment="1"/>
    <xf numFmtId="0" fontId="38" fillId="0" borderId="0" xfId="0" applyFont="1" applyAlignment="1">
      <alignment wrapText="1"/>
    </xf>
    <xf numFmtId="0" fontId="32" fillId="0" borderId="0" xfId="0" applyFont="1" applyBorder="1"/>
    <xf numFmtId="0" fontId="32" fillId="0" borderId="3" xfId="0" applyFont="1" applyBorder="1" applyAlignment="1">
      <alignment horizontal="center"/>
    </xf>
    <xf numFmtId="0" fontId="32" fillId="0" borderId="33" xfId="0" applyFont="1" applyBorder="1"/>
    <xf numFmtId="165" fontId="32" fillId="0" borderId="33" xfId="1" applyFont="1" applyBorder="1"/>
    <xf numFmtId="165" fontId="32" fillId="0" borderId="0" xfId="0" applyNumberFormat="1" applyFont="1" applyBorder="1"/>
    <xf numFmtId="0" fontId="32" fillId="0" borderId="34" xfId="0" applyFont="1" applyBorder="1"/>
    <xf numFmtId="165" fontId="32" fillId="0" borderId="34" xfId="1" applyFont="1" applyBorder="1"/>
    <xf numFmtId="0" fontId="32" fillId="0" borderId="35" xfId="0" applyFont="1" applyBorder="1"/>
    <xf numFmtId="165" fontId="32" fillId="0" borderId="35" xfId="1" applyFont="1" applyBorder="1"/>
    <xf numFmtId="165" fontId="32" fillId="0" borderId="9" xfId="1" applyFont="1" applyBorder="1"/>
    <xf numFmtId="0" fontId="38" fillId="0" borderId="36" xfId="0" applyFont="1" applyBorder="1" applyAlignment="1">
      <alignment horizontal="right"/>
    </xf>
    <xf numFmtId="165" fontId="38" fillId="0" borderId="36" xfId="0" applyNumberFormat="1" applyFont="1" applyBorder="1"/>
    <xf numFmtId="0" fontId="38" fillId="0" borderId="37" xfId="0" applyFont="1" applyBorder="1" applyAlignment="1">
      <alignment horizontal="right"/>
    </xf>
    <xf numFmtId="165" fontId="38" fillId="0" borderId="37" xfId="1" applyFont="1" applyBorder="1"/>
    <xf numFmtId="0" fontId="38" fillId="0" borderId="37" xfId="0" applyFont="1" applyBorder="1"/>
    <xf numFmtId="165" fontId="38" fillId="0" borderId="37" xfId="1" applyFont="1" applyBorder="1" applyAlignment="1">
      <alignment horizontal="right"/>
    </xf>
    <xf numFmtId="0" fontId="32" fillId="0" borderId="37" xfId="0" applyFont="1" applyBorder="1"/>
    <xf numFmtId="0" fontId="38" fillId="0" borderId="38" xfId="0" applyFont="1" applyBorder="1" applyAlignment="1">
      <alignment horizontal="right"/>
    </xf>
    <xf numFmtId="168" fontId="38" fillId="0" borderId="38" xfId="1" applyNumberFormat="1" applyFont="1" applyBorder="1"/>
    <xf numFmtId="0" fontId="38" fillId="0" borderId="38" xfId="0" applyFont="1" applyBorder="1"/>
    <xf numFmtId="171" fontId="38" fillId="0" borderId="38" xfId="0" applyNumberFormat="1" applyFont="1" applyBorder="1"/>
    <xf numFmtId="0" fontId="32" fillId="0" borderId="38" xfId="0" applyFont="1" applyBorder="1"/>
    <xf numFmtId="175" fontId="32" fillId="0" borderId="0" xfId="1" applyNumberFormat="1" applyFont="1" applyBorder="1"/>
    <xf numFmtId="0" fontId="30" fillId="0" borderId="39" xfId="0" applyFont="1" applyBorder="1"/>
    <xf numFmtId="0" fontId="32" fillId="0" borderId="40" xfId="0" applyFont="1" applyBorder="1"/>
    <xf numFmtId="0" fontId="32" fillId="0" borderId="39" xfId="0" applyFont="1" applyBorder="1"/>
    <xf numFmtId="165" fontId="19" fillId="0" borderId="3" xfId="45" applyNumberFormat="1" applyFont="1" applyFill="1" applyBorder="1" applyAlignment="1">
      <alignment vertical="top"/>
    </xf>
    <xf numFmtId="0" fontId="19" fillId="0" borderId="0" xfId="2" applyFont="1" applyFill="1"/>
    <xf numFmtId="165" fontId="19" fillId="0" borderId="3" xfId="2" applyNumberFormat="1" applyFont="1" applyFill="1" applyBorder="1" applyAlignment="1">
      <alignment vertical="top"/>
    </xf>
    <xf numFmtId="0" fontId="19" fillId="0" borderId="3" xfId="3" applyNumberFormat="1" applyFont="1" applyFill="1" applyBorder="1" applyAlignment="1">
      <alignment horizontal="right" vertical="top"/>
    </xf>
    <xf numFmtId="0" fontId="18" fillId="0" borderId="3" xfId="23" applyFont="1" applyBorder="1" applyAlignment="1">
      <alignment horizontal="center" vertical="center"/>
    </xf>
    <xf numFmtId="0" fontId="18" fillId="0" borderId="3" xfId="23" applyFont="1" applyBorder="1" applyAlignment="1">
      <alignment horizontal="left" vertical="center"/>
    </xf>
    <xf numFmtId="165" fontId="19" fillId="0" borderId="3" xfId="30" applyNumberFormat="1" applyFont="1" applyBorder="1" applyAlignment="1">
      <alignment horizontal="center"/>
    </xf>
    <xf numFmtId="165" fontId="19" fillId="0" borderId="3" xfId="3" applyFont="1" applyFill="1" applyBorder="1" applyAlignment="1">
      <alignment horizontal="right" vertical="top"/>
    </xf>
    <xf numFmtId="0" fontId="32" fillId="0" borderId="3" xfId="0" applyFont="1" applyBorder="1" applyAlignment="1">
      <alignment vertical="top"/>
    </xf>
    <xf numFmtId="0" fontId="32" fillId="0" borderId="0" xfId="0" applyFont="1" applyBorder="1" applyAlignment="1"/>
    <xf numFmtId="169" fontId="19" fillId="0" borderId="0" xfId="2" applyNumberFormat="1" applyFont="1"/>
    <xf numFmtId="165" fontId="19" fillId="0" borderId="3" xfId="2" applyNumberFormat="1" applyFont="1" applyFill="1" applyBorder="1" applyAlignment="1">
      <alignment vertical="top" wrapText="1"/>
    </xf>
    <xf numFmtId="165" fontId="19" fillId="0" borderId="3" xfId="2" applyNumberFormat="1" applyFont="1" applyFill="1" applyBorder="1" applyAlignment="1">
      <alignment horizontal="center" vertical="top"/>
    </xf>
    <xf numFmtId="0" fontId="6" fillId="0" borderId="3" xfId="2" applyFont="1" applyFill="1" applyBorder="1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2" applyFont="1" applyAlignment="1">
      <alignment horizontal="left"/>
    </xf>
    <xf numFmtId="0" fontId="6" fillId="0" borderId="1" xfId="2" applyFont="1" applyBorder="1" applyAlignment="1">
      <alignment horizontal="center"/>
    </xf>
    <xf numFmtId="0" fontId="6" fillId="0" borderId="2" xfId="2" applyFont="1" applyBorder="1" applyAlignment="1">
      <alignment horizontal="center"/>
    </xf>
    <xf numFmtId="0" fontId="16" fillId="0" borderId="0" xfId="45" applyFont="1" applyAlignment="1">
      <alignment horizontal="left"/>
    </xf>
    <xf numFmtId="0" fontId="16" fillId="0" borderId="5" xfId="45" applyFont="1" applyBorder="1" applyAlignment="1">
      <alignment horizontal="center" vertical="center"/>
    </xf>
    <xf numFmtId="0" fontId="16" fillId="0" borderId="9" xfId="45" applyFont="1" applyBorder="1" applyAlignment="1">
      <alignment horizontal="center" vertical="center"/>
    </xf>
    <xf numFmtId="0" fontId="16" fillId="0" borderId="1" xfId="45" applyFont="1" applyBorder="1" applyAlignment="1">
      <alignment horizontal="center" vertical="center"/>
    </xf>
    <xf numFmtId="0" fontId="16" fillId="0" borderId="6" xfId="45" applyFont="1" applyBorder="1" applyAlignment="1">
      <alignment horizontal="center" vertical="center"/>
    </xf>
    <xf numFmtId="0" fontId="16" fillId="0" borderId="7" xfId="45" applyFont="1" applyBorder="1" applyAlignment="1">
      <alignment horizontal="center" vertical="center"/>
    </xf>
    <xf numFmtId="0" fontId="16" fillId="0" borderId="8" xfId="45" applyFont="1" applyBorder="1" applyAlignment="1">
      <alignment horizontal="center" vertical="center"/>
    </xf>
    <xf numFmtId="0" fontId="16" fillId="0" borderId="1" xfId="45" applyFont="1" applyBorder="1" applyAlignment="1">
      <alignment horizontal="center"/>
    </xf>
    <xf numFmtId="0" fontId="16" fillId="0" borderId="6" xfId="45" applyFont="1" applyBorder="1" applyAlignment="1">
      <alignment horizontal="center"/>
    </xf>
    <xf numFmtId="0" fontId="16" fillId="0" borderId="2" xfId="45" applyFont="1" applyBorder="1" applyAlignment="1">
      <alignment horizontal="center"/>
    </xf>
    <xf numFmtId="0" fontId="16" fillId="0" borderId="5" xfId="45" applyFont="1" applyBorder="1" applyAlignment="1">
      <alignment horizontal="center" vertical="center" wrapText="1"/>
    </xf>
    <xf numFmtId="0" fontId="16" fillId="0" borderId="9" xfId="45" applyFont="1" applyBorder="1" applyAlignment="1">
      <alignment horizontal="center" vertical="center" wrapText="1"/>
    </xf>
    <xf numFmtId="0" fontId="16" fillId="0" borderId="10" xfId="45" applyFont="1" applyBorder="1" applyAlignment="1">
      <alignment horizontal="center" vertical="center" wrapText="1"/>
    </xf>
    <xf numFmtId="0" fontId="16" fillId="0" borderId="5" xfId="45" applyFont="1" applyFill="1" applyBorder="1" applyAlignment="1">
      <alignment horizontal="center" vertical="center" wrapText="1"/>
    </xf>
    <xf numFmtId="0" fontId="16" fillId="0" borderId="10" xfId="45" applyFont="1" applyFill="1" applyBorder="1" applyAlignment="1">
      <alignment horizontal="center" vertical="center"/>
    </xf>
    <xf numFmtId="0" fontId="16" fillId="0" borderId="10" xfId="45" applyFont="1" applyFill="1" applyBorder="1" applyAlignment="1">
      <alignment horizontal="center" vertical="center" wrapText="1"/>
    </xf>
    <xf numFmtId="0" fontId="16" fillId="0" borderId="5" xfId="45" applyFont="1" applyFill="1" applyBorder="1" applyAlignment="1">
      <alignment horizontal="center" vertical="center"/>
    </xf>
    <xf numFmtId="0" fontId="16" fillId="0" borderId="10" xfId="45" applyFont="1" applyBorder="1" applyAlignment="1">
      <alignment horizontal="center" vertical="center"/>
    </xf>
    <xf numFmtId="0" fontId="21" fillId="3" borderId="1" xfId="2" applyFont="1" applyFill="1" applyBorder="1" applyAlignment="1">
      <alignment horizontal="center" vertical="top"/>
    </xf>
    <xf numFmtId="0" fontId="21" fillId="3" borderId="2" xfId="2" applyFont="1" applyFill="1" applyBorder="1" applyAlignment="1">
      <alignment horizontal="center" vertical="top"/>
    </xf>
    <xf numFmtId="0" fontId="18" fillId="0" borderId="0" xfId="2" applyFont="1" applyAlignment="1">
      <alignment horizontal="left" vertical="top"/>
    </xf>
    <xf numFmtId="0" fontId="21" fillId="3" borderId="11" xfId="2" applyFont="1" applyFill="1" applyBorder="1" applyAlignment="1">
      <alignment horizontal="center" vertical="top"/>
    </xf>
    <xf numFmtId="0" fontId="21" fillId="3" borderId="6" xfId="2" applyFont="1" applyFill="1" applyBorder="1" applyAlignment="1">
      <alignment horizontal="center" vertical="top"/>
    </xf>
    <xf numFmtId="0" fontId="18" fillId="0" borderId="0" xfId="23" applyFont="1" applyAlignment="1">
      <alignment horizontal="left"/>
    </xf>
    <xf numFmtId="0" fontId="18" fillId="0" borderId="1" xfId="23" applyFont="1" applyBorder="1" applyAlignment="1">
      <alignment horizontal="right"/>
    </xf>
    <xf numFmtId="0" fontId="18" fillId="0" borderId="2" xfId="23" applyFont="1" applyBorder="1" applyAlignment="1">
      <alignment horizontal="right"/>
    </xf>
    <xf numFmtId="0" fontId="6" fillId="0" borderId="0" xfId="23" applyFont="1" applyAlignment="1">
      <alignment horizontal="left"/>
    </xf>
    <xf numFmtId="0" fontId="6" fillId="0" borderId="0" xfId="2" applyFont="1" applyAlignment="1">
      <alignment horizontal="left"/>
    </xf>
    <xf numFmtId="0" fontId="26" fillId="0" borderId="0" xfId="2" applyFont="1" applyAlignment="1">
      <alignment horizontal="center"/>
    </xf>
    <xf numFmtId="0" fontId="26" fillId="0" borderId="16" xfId="2" applyFont="1" applyBorder="1" applyAlignment="1">
      <alignment horizontal="left"/>
    </xf>
    <xf numFmtId="0" fontId="18" fillId="0" borderId="3" xfId="2" applyFont="1" applyBorder="1" applyAlignment="1">
      <alignment horizontal="center" vertical="center"/>
    </xf>
    <xf numFmtId="0" fontId="18" fillId="0" borderId="3" xfId="2" applyFont="1" applyBorder="1" applyAlignment="1">
      <alignment horizontal="center"/>
    </xf>
    <xf numFmtId="0" fontId="18" fillId="3" borderId="17" xfId="2" applyFont="1" applyFill="1" applyBorder="1" applyAlignment="1">
      <alignment horizontal="center" vertical="center"/>
    </xf>
    <xf numFmtId="0" fontId="18" fillId="3" borderId="18" xfId="2" applyFont="1" applyFill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8" fillId="0" borderId="0" xfId="2" applyFont="1" applyAlignment="1">
      <alignment horizontal="left" vertical="center"/>
    </xf>
    <xf numFmtId="0" fontId="27" fillId="0" borderId="0" xfId="26" applyFont="1" applyAlignment="1">
      <alignment horizontal="center" vertical="center"/>
    </xf>
    <xf numFmtId="0" fontId="26" fillId="0" borderId="3" xfId="26" applyFont="1" applyBorder="1" applyAlignment="1">
      <alignment horizontal="center" vertical="center"/>
    </xf>
    <xf numFmtId="0" fontId="26" fillId="0" borderId="0" xfId="45" applyFont="1" applyAlignment="1">
      <alignment horizontal="center"/>
    </xf>
    <xf numFmtId="0" fontId="26" fillId="0" borderId="16" xfId="45" applyFont="1" applyBorder="1" applyAlignment="1">
      <alignment horizontal="left"/>
    </xf>
    <xf numFmtId="0" fontId="26" fillId="0" borderId="16" xfId="45" applyFont="1" applyBorder="1" applyAlignment="1">
      <alignment horizontal="right"/>
    </xf>
    <xf numFmtId="0" fontId="18" fillId="0" borderId="5" xfId="45" applyFont="1" applyBorder="1" applyAlignment="1">
      <alignment horizontal="center" vertical="center"/>
    </xf>
    <xf numFmtId="0" fontId="18" fillId="0" borderId="9" xfId="45" applyFont="1" applyBorder="1" applyAlignment="1">
      <alignment horizontal="center" vertical="center"/>
    </xf>
    <xf numFmtId="0" fontId="18" fillId="0" borderId="10" xfId="45" applyFont="1" applyBorder="1" applyAlignment="1">
      <alignment horizontal="center" vertical="center"/>
    </xf>
    <xf numFmtId="0" fontId="18" fillId="0" borderId="3" xfId="45" applyFont="1" applyBorder="1" applyAlignment="1">
      <alignment horizontal="center"/>
    </xf>
    <xf numFmtId="0" fontId="18" fillId="0" borderId="5" xfId="45" applyFont="1" applyBorder="1" applyAlignment="1">
      <alignment horizontal="center" vertical="center" wrapText="1"/>
    </xf>
    <xf numFmtId="0" fontId="18" fillId="0" borderId="9" xfId="45" applyFont="1" applyBorder="1" applyAlignment="1">
      <alignment horizontal="center" vertical="center" wrapText="1"/>
    </xf>
    <xf numFmtId="0" fontId="18" fillId="0" borderId="10" xfId="45" applyFont="1" applyBorder="1" applyAlignment="1">
      <alignment horizontal="center" vertical="center" wrapText="1"/>
    </xf>
    <xf numFmtId="0" fontId="18" fillId="0" borderId="6" xfId="45" applyFont="1" applyBorder="1" applyAlignment="1">
      <alignment horizontal="center"/>
    </xf>
    <xf numFmtId="0" fontId="18" fillId="0" borderId="2" xfId="45" applyFont="1" applyBorder="1" applyAlignment="1">
      <alignment horizontal="center"/>
    </xf>
    <xf numFmtId="0" fontId="18" fillId="0" borderId="1" xfId="45" applyFont="1" applyBorder="1" applyAlignment="1">
      <alignment horizontal="center" vertical="center"/>
    </xf>
    <xf numFmtId="0" fontId="18" fillId="0" borderId="6" xfId="45" applyFont="1" applyBorder="1" applyAlignment="1">
      <alignment horizontal="center" vertical="center"/>
    </xf>
    <xf numFmtId="0" fontId="18" fillId="0" borderId="2" xfId="45" applyFont="1" applyBorder="1" applyAlignment="1">
      <alignment horizontal="center" vertical="center"/>
    </xf>
    <xf numFmtId="0" fontId="18" fillId="0" borderId="1" xfId="45" applyFont="1" applyBorder="1" applyAlignment="1">
      <alignment horizontal="center"/>
    </xf>
    <xf numFmtId="0" fontId="26" fillId="0" borderId="20" xfId="62" applyFont="1" applyBorder="1" applyAlignment="1">
      <alignment horizontal="center" vertical="center" wrapText="1"/>
    </xf>
    <xf numFmtId="0" fontId="26" fillId="0" borderId="3" xfId="62" applyFont="1" applyBorder="1" applyAlignment="1">
      <alignment horizontal="center" vertical="center" wrapText="1"/>
    </xf>
    <xf numFmtId="0" fontId="26" fillId="0" borderId="21" xfId="62" applyFont="1" applyBorder="1" applyAlignment="1">
      <alignment horizontal="center" vertical="center" wrapText="1"/>
    </xf>
    <xf numFmtId="0" fontId="26" fillId="0" borderId="22" xfId="62" applyFont="1" applyBorder="1" applyAlignment="1">
      <alignment horizontal="center" vertical="center" wrapText="1"/>
    </xf>
    <xf numFmtId="0" fontId="26" fillId="0" borderId="23" xfId="62" applyFont="1" applyBorder="1" applyAlignment="1">
      <alignment horizontal="center" vertical="center" wrapText="1"/>
    </xf>
    <xf numFmtId="0" fontId="26" fillId="0" borderId="24" xfId="62" applyFont="1" applyBorder="1" applyAlignment="1">
      <alignment horizontal="center" vertical="top" wrapText="1"/>
    </xf>
    <xf numFmtId="0" fontId="26" fillId="0" borderId="22" xfId="62" applyFont="1" applyBorder="1" applyAlignment="1">
      <alignment horizontal="center" vertical="top" wrapText="1"/>
    </xf>
    <xf numFmtId="0" fontId="26" fillId="0" borderId="23" xfId="62" applyFont="1" applyBorder="1" applyAlignment="1">
      <alignment horizontal="center" vertical="top" wrapText="1"/>
    </xf>
    <xf numFmtId="0" fontId="43" fillId="0" borderId="25" xfId="62" applyFont="1" applyBorder="1" applyAlignment="1">
      <alignment horizontal="center" wrapText="1"/>
    </xf>
    <xf numFmtId="0" fontId="43" fillId="0" borderId="20" xfId="62" applyFont="1" applyBorder="1" applyAlignment="1">
      <alignment horizontal="center" wrapText="1"/>
    </xf>
    <xf numFmtId="0" fontId="43" fillId="0" borderId="26" xfId="62" applyFont="1" applyBorder="1" applyAlignment="1">
      <alignment horizontal="center" wrapText="1"/>
    </xf>
    <xf numFmtId="0" fontId="38" fillId="0" borderId="0" xfId="0" applyFont="1" applyAlignment="1">
      <alignment horizontal="center" wrapText="1"/>
    </xf>
    <xf numFmtId="0" fontId="38" fillId="0" borderId="0" xfId="0" applyFont="1" applyAlignment="1">
      <alignment horizontal="center"/>
    </xf>
    <xf numFmtId="0" fontId="32" fillId="0" borderId="16" xfId="0" applyFont="1" applyBorder="1" applyAlignment="1">
      <alignment horizontal="right" wrapText="1"/>
    </xf>
    <xf numFmtId="0" fontId="32" fillId="0" borderId="5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wrapText="1"/>
    </xf>
    <xf numFmtId="0" fontId="34" fillId="0" borderId="3" xfId="0" applyFont="1" applyBorder="1" applyAlignment="1">
      <alignment wrapText="1"/>
    </xf>
    <xf numFmtId="0" fontId="34" fillId="0" borderId="3" xfId="0" applyFont="1" applyBorder="1" applyAlignment="1">
      <alignment vertical="top" wrapText="1"/>
    </xf>
    <xf numFmtId="165" fontId="19" fillId="5" borderId="5" xfId="3" applyFont="1" applyFill="1" applyBorder="1" applyAlignment="1">
      <alignment horizontal="center" vertical="top"/>
    </xf>
    <xf numFmtId="49" fontId="19" fillId="0" borderId="5" xfId="3" applyNumberFormat="1" applyFont="1" applyFill="1" applyBorder="1" applyAlignment="1">
      <alignment horizontal="right" vertical="top"/>
    </xf>
    <xf numFmtId="165" fontId="19" fillId="0" borderId="5" xfId="1" applyFont="1" applyFill="1" applyBorder="1" applyAlignment="1">
      <alignment vertical="top"/>
    </xf>
    <xf numFmtId="165" fontId="19" fillId="0" borderId="5" xfId="3" applyFont="1" applyFill="1" applyBorder="1" applyAlignment="1">
      <alignment horizontal="center" vertical="top" wrapText="1"/>
    </xf>
    <xf numFmtId="165" fontId="19" fillId="0" borderId="5" xfId="3" applyFont="1" applyFill="1" applyBorder="1" applyAlignment="1">
      <alignment vertical="top" wrapText="1"/>
    </xf>
    <xf numFmtId="0" fontId="36" fillId="0" borderId="3" xfId="60" applyFont="1" applyFill="1" applyBorder="1" applyAlignment="1">
      <alignment vertical="top" wrapText="1"/>
    </xf>
    <xf numFmtId="2" fontId="30" fillId="0" borderId="3" xfId="7" applyNumberFormat="1" applyFont="1" applyFill="1" applyBorder="1" applyAlignment="1">
      <alignment vertical="top" wrapText="1"/>
    </xf>
    <xf numFmtId="49" fontId="32" fillId="0" borderId="0" xfId="0" applyNumberFormat="1" applyFont="1"/>
  </cellXfs>
  <cellStyles count="64">
    <cellStyle name="Comma" xfId="1" builtinId="3"/>
    <cellStyle name="Comma 2" xfId="4" xr:uid="{00000000-0005-0000-0000-000001000000}"/>
    <cellStyle name="Comma 2 2" xfId="5" xr:uid="{00000000-0005-0000-0000-000002000000}"/>
    <cellStyle name="Comma 2 2 2" xfId="6" xr:uid="{00000000-0005-0000-0000-000003000000}"/>
    <cellStyle name="Comma 2 2 3" xfId="7" xr:uid="{00000000-0005-0000-0000-000004000000}"/>
    <cellStyle name="Comma 2 3" xfId="8" xr:uid="{00000000-0005-0000-0000-000005000000}"/>
    <cellStyle name="Comma 2 4" xfId="9" xr:uid="{00000000-0005-0000-0000-000006000000}"/>
    <cellStyle name="Comma 3" xfId="3" xr:uid="{00000000-0005-0000-0000-000007000000}"/>
    <cellStyle name="Comma 3 2" xfId="10" xr:uid="{00000000-0005-0000-0000-000008000000}"/>
    <cellStyle name="Comma 4" xfId="11" xr:uid="{00000000-0005-0000-0000-000009000000}"/>
    <cellStyle name="Comma 4 2" xfId="12" xr:uid="{00000000-0005-0000-0000-00000A000000}"/>
    <cellStyle name="Comma 4 3" xfId="13" xr:uid="{00000000-0005-0000-0000-00000B000000}"/>
    <cellStyle name="Comma 5" xfId="14" xr:uid="{00000000-0005-0000-0000-00000C000000}"/>
    <cellStyle name="Comma 6" xfId="15" xr:uid="{00000000-0005-0000-0000-00000D000000}"/>
    <cellStyle name="Comma 7" xfId="16" xr:uid="{00000000-0005-0000-0000-00000E000000}"/>
    <cellStyle name="Comma_ต้นทุนขั้น 3 ปี55ตาราง 7-12 เปรียบเทียบปี 53,54(7.2.55)ชุดคณะทำงาน" xfId="61" xr:uid="{62F9631E-59AC-4F24-97A1-02D4041FF51D}"/>
    <cellStyle name="Hyperlink" xfId="59" builtinId="8"/>
    <cellStyle name="Normal" xfId="0" builtinId="0"/>
    <cellStyle name="Normal 2" xfId="17" xr:uid="{00000000-0005-0000-0000-000010000000}"/>
    <cellStyle name="Normal 2 2" xfId="18" xr:uid="{00000000-0005-0000-0000-000011000000}"/>
    <cellStyle name="Normal 3" xfId="19" xr:uid="{00000000-0005-0000-0000-000012000000}"/>
    <cellStyle name="Normal 3 2" xfId="2" xr:uid="{00000000-0005-0000-0000-000013000000}"/>
    <cellStyle name="Normal 3 3" xfId="20" xr:uid="{00000000-0005-0000-0000-000014000000}"/>
    <cellStyle name="Normal 4" xfId="21" xr:uid="{00000000-0005-0000-0000-000015000000}"/>
    <cellStyle name="Normal 4 2" xfId="22" xr:uid="{00000000-0005-0000-0000-000016000000}"/>
    <cellStyle name="Normal 5" xfId="23" xr:uid="{00000000-0005-0000-0000-000017000000}"/>
    <cellStyle name="Normal 6" xfId="24" xr:uid="{00000000-0005-0000-0000-000018000000}"/>
    <cellStyle name="Normal 7" xfId="25" xr:uid="{00000000-0005-0000-0000-000019000000}"/>
    <cellStyle name="Normal 7 2" xfId="26" xr:uid="{00000000-0005-0000-0000-00001A000000}"/>
    <cellStyle name="Normal 8" xfId="27" xr:uid="{00000000-0005-0000-0000-00001B000000}"/>
    <cellStyle name="Normal 9" xfId="28" xr:uid="{00000000-0005-0000-0000-00001C000000}"/>
    <cellStyle name="Normal_ต้นทุนขั้น 3 ปี55ตาราง 7-12 เปรียบเทียบปี 53,54(7.2.55)ชุดคณะทำงาน" xfId="60" xr:uid="{3C82C63A-A697-4EB0-9FC1-7808A0C2076F}"/>
    <cellStyle name="Percent 2" xfId="29" xr:uid="{00000000-0005-0000-0000-00001D000000}"/>
    <cellStyle name="เครื่องหมายจุลภาค 2" xfId="30" xr:uid="{00000000-0005-0000-0000-00001E000000}"/>
    <cellStyle name="เครื่องหมายจุลภาค 2 2" xfId="31" xr:uid="{00000000-0005-0000-0000-00001F000000}"/>
    <cellStyle name="เครื่องหมายจุลภาค 2 2 2" xfId="32" xr:uid="{00000000-0005-0000-0000-000020000000}"/>
    <cellStyle name="เครื่องหมายจุลภาค 2 3" xfId="33" xr:uid="{00000000-0005-0000-0000-000021000000}"/>
    <cellStyle name="เครื่องหมายจุลภาค 2 4" xfId="34" xr:uid="{00000000-0005-0000-0000-000022000000}"/>
    <cellStyle name="เครื่องหมายจุลภาค 2 5" xfId="35" xr:uid="{00000000-0005-0000-0000-000023000000}"/>
    <cellStyle name="เครื่องหมายจุลภาค 3" xfId="36" xr:uid="{00000000-0005-0000-0000-000024000000}"/>
    <cellStyle name="เครื่องหมายจุลภาค 3 2" xfId="37" xr:uid="{00000000-0005-0000-0000-000025000000}"/>
    <cellStyle name="เครื่องหมายจุลภาค 4" xfId="38" xr:uid="{00000000-0005-0000-0000-000026000000}"/>
    <cellStyle name="เครื่องหมายจุลภาค 4 2" xfId="39" xr:uid="{00000000-0005-0000-0000-000027000000}"/>
    <cellStyle name="เครื่องหมายจุลภาค 5" xfId="40" xr:uid="{00000000-0005-0000-0000-000028000000}"/>
    <cellStyle name="เครื่องหมายจุลภาค 5 2" xfId="41" xr:uid="{00000000-0005-0000-0000-000029000000}"/>
    <cellStyle name="เครื่องหมายจุลภาค 6" xfId="42" xr:uid="{00000000-0005-0000-0000-00002A000000}"/>
    <cellStyle name="เครื่องหมายจุลภาค_unitcost 1-12.49GFMIS" xfId="43" xr:uid="{00000000-0005-0000-0000-00002B000000}"/>
    <cellStyle name="ปกติ 2" xfId="44" xr:uid="{00000000-0005-0000-0000-00002C000000}"/>
    <cellStyle name="ปกติ 2 2" xfId="45" xr:uid="{00000000-0005-0000-0000-00002D000000}"/>
    <cellStyle name="ปกติ 2 2 2" xfId="46" xr:uid="{00000000-0005-0000-0000-00002E000000}"/>
    <cellStyle name="ปกติ 2 2 3" xfId="47" xr:uid="{00000000-0005-0000-0000-00002F000000}"/>
    <cellStyle name="ปกติ 2 2 4" xfId="48" xr:uid="{00000000-0005-0000-0000-000030000000}"/>
    <cellStyle name="ปกติ 2 2 5" xfId="49" xr:uid="{00000000-0005-0000-0000-000031000000}"/>
    <cellStyle name="ปกติ 2 2 6" xfId="50" xr:uid="{00000000-0005-0000-0000-000032000000}"/>
    <cellStyle name="ปกติ 2 3" xfId="51" xr:uid="{00000000-0005-0000-0000-000033000000}"/>
    <cellStyle name="ปกติ 2 4" xfId="52" xr:uid="{00000000-0005-0000-0000-000034000000}"/>
    <cellStyle name="ปกติ 2 5" xfId="53" xr:uid="{00000000-0005-0000-0000-000035000000}"/>
    <cellStyle name="ปกติ 3" xfId="54" xr:uid="{00000000-0005-0000-0000-000036000000}"/>
    <cellStyle name="ปกติ 3 2" xfId="55" xr:uid="{00000000-0005-0000-0000-000037000000}"/>
    <cellStyle name="ปกติ 4" xfId="56" xr:uid="{00000000-0005-0000-0000-000038000000}"/>
    <cellStyle name="ปกติ 5" xfId="57" xr:uid="{00000000-0005-0000-0000-000039000000}"/>
    <cellStyle name="ปกติ_unitcost 1-12.49GFMIS" xfId="58" xr:uid="{00000000-0005-0000-0000-00003A000000}"/>
    <cellStyle name="ปกติ_ต้นทุนตามศ.ต้นทุนแยกคชจ." xfId="63" xr:uid="{36E57EFC-7B28-417E-81C3-43D95E760E53}"/>
    <cellStyle name="ปกติ_ตารางที่11-12 ณ14.02.53" xfId="62" xr:uid="{FA0B0C08-4A7B-4BCA-A6B6-02D6A4C7C6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&#3621;&#3656;&#3634;&#3626;&#3640;&#3604;\&#3605;&#3657;&#3609;&#3607;&#3640;&#3609;2566\12Tabl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WT207119\Desktop\&#3605;&#3657;&#3609;&#3607;&#3640;&#3609;2564\Table1_12_2564(use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WT207119\Desktop\&#3605;&#3657;&#3609;&#3607;&#3640;&#3609;2565\Table256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3605;&#3657;&#3609;&#3607;&#3640;&#3609;2566/12Tabl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WT207119\Desktop\RDcost2018\exclude201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WT207119\Desktop\&#3605;&#3657;&#3609;&#3607;&#3640;&#3609;2565\Table1_12_2565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605;&#3657;&#3609;&#3607;&#3640;&#3609;2562\table1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ารางที่ 1 ต้นทุนผลผลิตรวม66"/>
      <sheetName val="ตารางที่ 1 (ต่อ)"/>
      <sheetName val="ตารางที่ 2_2566"/>
      <sheetName val="ตารางที่ 2_2566รวม5104"/>
      <sheetName val="ตารางที่ 3 กิจกรรมย่อย 2566"/>
      <sheetName val="ตารางที่ 4 ต้นทุนผลผลิตย่อย2566"/>
      <sheetName val="ปันหน่วยสนับสนุนเข้าหลัก 66"/>
      <sheetName val="ตารางที่ 5 กิจกรรรมหลัก66"/>
      <sheetName val="ตารางที่ 6 ผลผลิตหลัก66"/>
      <sheetName val="ตาราง 7 ปี 2566"/>
      <sheetName val="ตาราง 7 ปี 2566 (2)"/>
      <sheetName val="ต.7(อธิบาย)"/>
      <sheetName val="ตาราง 8 ผลผลิตย่อย ปี 2566"/>
      <sheetName val="ตาราง 8 ผลผลิตย่อย ปี 2566 (2)"/>
      <sheetName val="ต.8(อธิบาย)"/>
      <sheetName val="ตาราง 9 กจม.หลัก(2566"/>
      <sheetName val="ตาราง 9 กจม.หลัก(2566 (2)"/>
      <sheetName val="ตาราง 10 ผลผลิตหลักแยก (2566)"/>
      <sheetName val="ตาราง 10 ผลผลิตหลักแยก New"/>
      <sheetName val="ตาราง 11 ต้นทุนทางตรง 2566 (3)"/>
      <sheetName val="ต.11(อธิบาย)"/>
      <sheetName val="ตาราง 11 ต้นทุนทางตรง 2566"/>
      <sheetName val="ตาราง 11 ต้นทุนทางตรง 2566 (2)"/>
      <sheetName val="ตาราง 12 ต้นทุนทางอ้อม (2566)"/>
      <sheetName val="ต.12"/>
      <sheetName val="ต.12(อธิบาย) "/>
    </sheetNames>
    <sheetDataSet>
      <sheetData sheetId="0"/>
      <sheetData sheetId="1">
        <row r="5">
          <cell r="J5" t="str">
            <v>บำนาญปกติ</v>
          </cell>
          <cell r="K5">
            <v>2172413588.0100002</v>
          </cell>
        </row>
        <row r="6">
          <cell r="J6" t="str">
            <v>บำนาญพิเศษ</v>
          </cell>
          <cell r="K6">
            <v>136745.51999999999</v>
          </cell>
        </row>
        <row r="7">
          <cell r="J7" t="str">
            <v>เงินช่วยเหลือรายเดือนผู้รับเบี้ยหวัดบำนาญ</v>
          </cell>
          <cell r="K7">
            <v>3678509.84</v>
          </cell>
        </row>
        <row r="8">
          <cell r="J8" t="str">
            <v>เงินช่วยค่าครองชีพผู้รับเบี้ยหวัดบำนาญ</v>
          </cell>
          <cell r="K8">
            <v>93205817.959999993</v>
          </cell>
        </row>
        <row r="9">
          <cell r="J9" t="str">
            <v>เงินบำเหน็จ</v>
          </cell>
          <cell r="K9">
            <v>17406066.5</v>
          </cell>
        </row>
        <row r="10">
          <cell r="J10" t="str">
            <v>เงินบำเหน็จตกทอด</v>
          </cell>
          <cell r="K10">
            <v>65601529.530000001</v>
          </cell>
        </row>
        <row r="11">
          <cell r="J11" t="str">
            <v>เงินบำเหน็จดำรงชีพ</v>
          </cell>
          <cell r="K11">
            <v>200739974.94999999</v>
          </cell>
        </row>
        <row r="12">
          <cell r="J12" t="str">
            <v>เงินช่วยพิเศษกรณีผู้รับบำนาญตาย</v>
          </cell>
          <cell r="K12">
            <v>5239862.9400000004</v>
          </cell>
        </row>
        <row r="13">
          <cell r="J13" t="str">
            <v>บำเหน็จรายเดือนสำหรับการเบิกเงินบำเหน็จลูกจ้าง</v>
          </cell>
          <cell r="K13">
            <v>159221605.19</v>
          </cell>
        </row>
        <row r="14">
          <cell r="J14" t="str">
            <v>บำเหน็จบำนาญ อื่น</v>
          </cell>
          <cell r="K14">
            <v>6367.44</v>
          </cell>
        </row>
        <row r="15">
          <cell r="J15" t="str">
            <v>เงินช่วยการศึกษาบุตร</v>
          </cell>
          <cell r="K15">
            <v>3809271.25</v>
          </cell>
        </row>
        <row r="16">
          <cell r="J16" t="str">
            <v>ค่ารักษาพยาบาลผู้ป่วยนอก-รพ.รัฐ-เบี้ยหวัด/บำนาญ</v>
          </cell>
          <cell r="K16">
            <v>300544670.19</v>
          </cell>
        </row>
        <row r="17">
          <cell r="J17" t="str">
            <v>ค่ารักษาพยาบาลผู้ป่วยใน-รพ.รัฐ-เบี้ยหวัด/บำนาญ</v>
          </cell>
          <cell r="K17">
            <v>92018894.060000002</v>
          </cell>
        </row>
        <row r="18">
          <cell r="J18" t="str">
            <v>ค่ารักษาพยาบาลผู้ป่วยนอก-รพ.เอกชน-เบี้ยหวัด/บำนาญ</v>
          </cell>
          <cell r="K18">
            <v>9065125.8900000006</v>
          </cell>
        </row>
        <row r="19">
          <cell r="J19" t="str">
            <v>ค่ารักษาพยาบาลผู้ป่วยใน-รพ.เอกชน-เบี้ยหวัด/บำนาญ</v>
          </cell>
          <cell r="K19">
            <v>4974154.04</v>
          </cell>
        </row>
        <row r="20">
          <cell r="J20" t="str">
            <v>TE-หน่วยงานส่งเงินเบิกเกินส่งคืนให้กรมบัญชีกลาง</v>
          </cell>
          <cell r="K20">
            <v>5034111.79</v>
          </cell>
        </row>
        <row r="21">
          <cell r="J21" t="str">
            <v>TE-หน่วยงานโอนเงินนอกงบประมาณให้กรมบัญชีกลาง</v>
          </cell>
          <cell r="K21">
            <v>77797819760.378601</v>
          </cell>
        </row>
        <row r="22">
          <cell r="J22" t="str">
            <v>TE-หน่วยงานโอนเงินรายได้แผ่นดินให้กรมบัญชีกลาง</v>
          </cell>
          <cell r="K22">
            <v>2176674757247.3101</v>
          </cell>
        </row>
        <row r="23">
          <cell r="J23" t="str">
            <v>TE-ปรับเงินฝากคลัง</v>
          </cell>
          <cell r="K23">
            <v>187534940619.86801</v>
          </cell>
        </row>
        <row r="24">
          <cell r="J24" t="str">
            <v>TE-หน่วยงานโอนเงินให้หน่วยงานอื่น</v>
          </cell>
          <cell r="K24">
            <v>350099297.72000003</v>
          </cell>
        </row>
        <row r="25">
          <cell r="J25" t="str">
            <v>TE-รายได้แผ่นดินรอนำส่งคลัง</v>
          </cell>
          <cell r="K25">
            <v>-241855248.41</v>
          </cell>
        </row>
        <row r="26">
          <cell r="J26" t="str">
            <v>TE-ภายในกรมเดียวกัน</v>
          </cell>
          <cell r="K26">
            <v>20890745211.182201</v>
          </cell>
        </row>
        <row r="27">
          <cell r="J27" t="str">
            <v>ค่าใช้จ่ายผลักส่งเป็นรายได้แผ่นดิน</v>
          </cell>
          <cell r="K27">
            <v>94036113.090000004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ารางที่ 1 ต้นทุนผลผลิตรวม2562"/>
      <sheetName val="ตารางที่ 1.2562 (ต่อ) "/>
      <sheetName val="ตารางที่ 1 ต้นทุนผลผลิตรวม2563"/>
      <sheetName val="ตารางที่ 1 (2563ต่อ) "/>
      <sheetName val="ตารางที่ 1 ต้นทุนผลผลิตรวม64"/>
      <sheetName val="ตารางที่ 1 (2564ต่อ)  "/>
      <sheetName val="ตารางที่ 2ต้นทุน2564"/>
      <sheetName val="ตารางที่ 3 กิจกรรมย่อย (2564)"/>
      <sheetName val="ตารางที่ 2_2564แยกตอบแทน "/>
      <sheetName val="ตารางที่ 4 ต้นทุนผลผลิตย่อย (64"/>
      <sheetName val="ปันหน่วยสนับสนุนเข้าหลัก 64"/>
      <sheetName val="ตารางที่ 5 กิจกรรรมหลัก64"/>
      <sheetName val="ตารางที่ 6 ผลผลิตหลัก64"/>
      <sheetName val="ตาราง 7 ปี 2564"/>
      <sheetName val="ต.7(อธิบาย) "/>
      <sheetName val="ตาราง 8 ผลผลิตย่อย ปี 2564"/>
      <sheetName val="ต.8(อธิบาย) (2564"/>
      <sheetName val="Sheet3"/>
      <sheetName val="ตาราง 9 กจม.หลัก(2564)"/>
      <sheetName val="ตาราง 10 ผลผลิตหลักแยก (2564)"/>
      <sheetName val="ตาราง 11 ต้นทุนทางตรง (Temp 64"/>
      <sheetName val="ต.11"/>
      <sheetName val="ตาราง 12 ต้นทุนทางอ้อม (2564)"/>
      <sheetName val="ตารางที่ 2ต้นทุน2563"/>
      <sheetName val="ตารางที่ 3 กิจกรรมย่อย (2563)"/>
      <sheetName val="ตารางที่ 4 ต้นทุนผลผลิตย่อย2563"/>
      <sheetName val="ปันหน่วยสนับสนุนเข้าหลัก 63"/>
      <sheetName val="ตารางที่ 5 กิจกรรรมหลัก63"/>
      <sheetName val="ตารางที่ 6 ผลผลิตหลัก63"/>
      <sheetName val="ตาราง 7 ปี 2563"/>
      <sheetName val="ต.7(อธิบาย)"/>
      <sheetName val="วิเคราะห์ ตาราง7กจม.ย่อย 63"/>
      <sheetName val="ตาราง 8 ผลผลิตย่อย ปี 2563"/>
      <sheetName val="ต.8(อธิบาย)"/>
      <sheetName val="ตาราง 9 กจม.หลัก(2563)"/>
      <sheetName val="ตาราง 11 ต้นทุนทางตรง (Templa)"/>
      <sheetName val="ตาราง 10 ผลผลิตหลักแยก (2563)"/>
      <sheetName val="ตาราง 11 ต้นทุนทางตรง  (2563)"/>
      <sheetName val="ต.11(อธิบาย)"/>
      <sheetName val="ตาราง 12 ต้นทุนทางอ้อม (2563)"/>
      <sheetName val="ต.12(อธิบาย)"/>
      <sheetName val="รายงานสรุปผลการวิเคราะห์"/>
      <sheetName val="ตารางที่ 2ต้นทุน2562"/>
      <sheetName val="ตารางที่ 3 กิจกรรมย่อย (2562)"/>
      <sheetName val="ตารางที่ 4 ต้นทุนผลผลิตย่อย 62"/>
      <sheetName val="ปันหน่วยสนับสนุนเข้าหลัก 62"/>
      <sheetName val="ตารางที่ 5 กิจกรรรมหลัก62"/>
      <sheetName val="ตารางที่ 6 ผลผลิตหลัก62"/>
      <sheetName val="ตาราง 7 ปี 2562"/>
      <sheetName val="วิเคราะห์ ตาราง7กจม.ย่อย 62"/>
      <sheetName val="Sheet1 (2)"/>
      <sheetName val="ตาราง 8 ผลผลิตย่อย ปี 2562"/>
      <sheetName val="ตาราง 9 กจม.หลักแยกตามแหล่งเงิน"/>
      <sheetName val="ตาราง 10 ผลผลิตหลักแยกแหล่งเงิน"/>
      <sheetName val="ตาราง 11 ต้นทุนทางตรง "/>
      <sheetName val="วิเคราะห์ 11 ต้นทุนทางตรง"/>
      <sheetName val="ตาราง 12 ต้นทุนทางอ้อม"/>
      <sheetName val="Sheet4"/>
      <sheetName val="ตารางที่ 1 ต้นทุนผลผลิตรวม61"/>
      <sheetName val="ตารางที่ 1 ต้นทุนผลผลิตรวม61(ใช"/>
      <sheetName val="ตารางที่ 1 (ต่อ)"/>
      <sheetName val="ตารางที่ 2ต้นทุน2561"/>
      <sheetName val="ตารางที่ 3 กิจกรรมย่อย61new"/>
      <sheetName val="ตารางที่ 6 ผลผลิตหลัก (2)"/>
      <sheetName val="ตารางที่ 3 กิจกรรมย่อย"/>
      <sheetName val="ตารางที่ 4 ต้นทุนผลผลิตย่อย"/>
      <sheetName val="ปันหน่วยสนับสนุนเข้าหลัก ปี61"/>
      <sheetName val="ตารางที่ 5 กิจกรรรมหลัก"/>
      <sheetName val="ตารางที่ 6 ผลผลิตหลัก"/>
      <sheetName val="Sheet1"/>
      <sheetName val="Sheet2"/>
    </sheetNames>
    <sheetDataSet>
      <sheetData sheetId="0" refreshError="1"/>
      <sheetData sheetId="1" refreshError="1"/>
      <sheetData sheetId="2" refreshError="1"/>
      <sheetData sheetId="3">
        <row r="5">
          <cell r="H5" t="str">
            <v>บำนาญปกติ</v>
          </cell>
          <cell r="I5">
            <v>1594911114.2</v>
          </cell>
        </row>
        <row r="6">
          <cell r="H6" t="str">
            <v>บำนาญพิเศษ</v>
          </cell>
          <cell r="I6">
            <v>166572.75</v>
          </cell>
        </row>
        <row r="7">
          <cell r="H7" t="str">
            <v>เงินช่วยเหลือรายเดือนผู้รับเบี้ยหวัดบำนาญ</v>
          </cell>
          <cell r="I7">
            <v>4003407.24</v>
          </cell>
        </row>
        <row r="8">
          <cell r="H8" t="str">
            <v>เงินช่วยค่าครองชีพผู้รับเบี้ยหวัดบำนาญ</v>
          </cell>
          <cell r="I8">
            <v>105050667.09999999</v>
          </cell>
        </row>
        <row r="9">
          <cell r="H9" t="str">
            <v>เงินบำเหน็จ</v>
          </cell>
          <cell r="I9">
            <v>27085073.5</v>
          </cell>
        </row>
        <row r="10">
          <cell r="H10" t="str">
            <v>เงินบำเหน็จตกทอด</v>
          </cell>
          <cell r="I10">
            <v>54522723.229999997</v>
          </cell>
        </row>
        <row r="11">
          <cell r="H11" t="str">
            <v>เงินบำเหน็จดำรงชีพ</v>
          </cell>
          <cell r="I11">
            <v>162057313.69999999</v>
          </cell>
        </row>
        <row r="12">
          <cell r="H12" t="str">
            <v>เงินช่วยพิเศษกรณีผู้รับบำนาญตาย</v>
          </cell>
          <cell r="I12">
            <v>5071243.26</v>
          </cell>
        </row>
        <row r="13">
          <cell r="H13" t="str">
            <v>บำเหน็จรายเดือนสำหรับการเบิกเงินบำเหน็จลูกจ้าง</v>
          </cell>
          <cell r="I13">
            <v>104706289.26000001</v>
          </cell>
        </row>
        <row r="14">
          <cell r="H14" t="str">
            <v>บำเหน็จบำนาญ อื่น</v>
          </cell>
          <cell r="I14">
            <v>6719.7</v>
          </cell>
        </row>
        <row r="15">
          <cell r="H15" t="str">
            <v>เงินช่วยการศึกษาบุตร</v>
          </cell>
          <cell r="I15">
            <v>3827822</v>
          </cell>
        </row>
        <row r="16">
          <cell r="H16" t="str">
            <v>ค่ารักษาพยาบาลผู้ป่วยนอก-รพ.รัฐ-เบี้ยหวัด/บำนาญ</v>
          </cell>
          <cell r="I16">
            <v>207817703.81999999</v>
          </cell>
        </row>
        <row r="17">
          <cell r="H17" t="str">
            <v>ค่ารักษาพยาบาลผู้ป่วยใน-รพ.รัฐ-เบี้ยหวัด/บำนาญ</v>
          </cell>
          <cell r="I17">
            <v>63567834.7999999</v>
          </cell>
        </row>
        <row r="18">
          <cell r="H18" t="str">
            <v>ค่ารักษาพยาบาลผู้ป่วยนอก-รพ.เอกชน-เบี้ยหวัด/บำนาญ</v>
          </cell>
          <cell r="I18">
            <v>7089485.3499999996</v>
          </cell>
        </row>
        <row r="19">
          <cell r="H19" t="str">
            <v>ค่ารักษาพยาบาลผู้ป่วยใน-รพ.เอกชน-เบี้ยหวัด/บำนาญ</v>
          </cell>
          <cell r="I19">
            <v>3950868.59</v>
          </cell>
        </row>
        <row r="20">
          <cell r="H20" t="str">
            <v>TE-หน่วยงานส่งเงินเบิกเกินส่งคืนให้กรมบัญชีกลาง</v>
          </cell>
          <cell r="I20">
            <v>8558809.6199999992</v>
          </cell>
        </row>
        <row r="21">
          <cell r="H21" t="str">
            <v>TE-หน่วยงานโอนเงินนอกงบประมาณให้กรมบัญชีกลาง</v>
          </cell>
          <cell r="I21">
            <v>30996214776.719299</v>
          </cell>
        </row>
        <row r="22">
          <cell r="H22" t="str">
            <v>TE-หน่วยงานโอนเงินรายได้แผ่นดินให้กรมบัญชีกลาง</v>
          </cell>
          <cell r="I22">
            <v>1746475536623.5</v>
          </cell>
        </row>
        <row r="23">
          <cell r="H23" t="str">
            <v>TE-ปรับเงินฝากคลัง</v>
          </cell>
          <cell r="I23">
            <v>136941249718.19</v>
          </cell>
        </row>
        <row r="24">
          <cell r="H24" t="str">
            <v>TE-หน่วยงานโอนเงินให้หน่วยงานอื่น</v>
          </cell>
          <cell r="I24">
            <v>269256604.38</v>
          </cell>
        </row>
        <row r="25">
          <cell r="H25" t="str">
            <v>T/E-หน่วยงานโอนบัตรภาษีส่วนที่เป็นรายได้แผ่นดิน</v>
          </cell>
          <cell r="I25">
            <v>5265808974.8700104</v>
          </cell>
        </row>
        <row r="26">
          <cell r="H26" t="str">
            <v>TE-รายได้แผ่นดินรอนำส่งคลัง</v>
          </cell>
          <cell r="I26">
            <v>50919580817.120003</v>
          </cell>
        </row>
        <row r="27">
          <cell r="H27" t="str">
            <v>TE-ภายในกรมเดียวกัน</v>
          </cell>
          <cell r="I27">
            <v>5025110517.4200401</v>
          </cell>
        </row>
        <row r="28">
          <cell r="H28" t="str">
            <v>ค่าใช้จ่ายระหว่างหน่วยงาน-โอนบัตรภาษีเงินนอก</v>
          </cell>
          <cell r="I28">
            <v>29770525.140000001</v>
          </cell>
        </row>
        <row r="29">
          <cell r="H29" t="str">
            <v>ปรับหมวดรายจ่าย</v>
          </cell>
          <cell r="I29">
            <v>3.9705810195300702E-8</v>
          </cell>
        </row>
        <row r="30">
          <cell r="H30" t="str">
            <v>พักค่าใช้จ่าย</v>
          </cell>
          <cell r="I30">
            <v>3.9705810195300702E-8</v>
          </cell>
        </row>
      </sheetData>
      <sheetData sheetId="4" refreshError="1"/>
      <sheetData sheetId="5">
        <row r="6">
          <cell r="K6" t="str">
            <v>บำนาญปกติ</v>
          </cell>
          <cell r="L6">
            <v>1757909795.5699999</v>
          </cell>
        </row>
        <row r="7">
          <cell r="K7" t="str">
            <v>บำนาญพิเศษ</v>
          </cell>
          <cell r="L7">
            <v>156589.51999999999</v>
          </cell>
        </row>
        <row r="8">
          <cell r="K8" t="str">
            <v>เงินช่วยเหลือรายเดือนผู้รับเบี้ยหวัดบำนาญ</v>
          </cell>
          <cell r="L8">
            <v>3909475.41</v>
          </cell>
        </row>
        <row r="9">
          <cell r="K9" t="str">
            <v>เงินช่วยค่าครองชีพผู้รับเบี้ยหวัดบำนาญ</v>
          </cell>
          <cell r="L9">
            <v>100980892.65000001</v>
          </cell>
        </row>
        <row r="10">
          <cell r="K10" t="str">
            <v>เงินบำเหน็จ</v>
          </cell>
          <cell r="L10">
            <v>22333294.199999999</v>
          </cell>
        </row>
        <row r="11">
          <cell r="K11" t="str">
            <v>เงินบำเหน็จตกทอด</v>
          </cell>
          <cell r="L11">
            <v>50713948.460000001</v>
          </cell>
        </row>
        <row r="12">
          <cell r="K12" t="str">
            <v>เงินบำเหน็จดำรงชีพ</v>
          </cell>
          <cell r="L12">
            <v>163461125.94999999</v>
          </cell>
        </row>
        <row r="13">
          <cell r="K13" t="str">
            <v>เงินช่วยพิเศษกรณีผู้รับบำนาญตาย</v>
          </cell>
          <cell r="L13">
            <v>4863833.88</v>
          </cell>
        </row>
        <row r="14">
          <cell r="K14" t="str">
            <v>บำเหน็จรายเดือนสำหรับการเบิกเงินบำเหน็จลูกจ้าง</v>
          </cell>
          <cell r="L14">
            <v>123943417.55</v>
          </cell>
        </row>
        <row r="15">
          <cell r="K15" t="str">
            <v>บำเหน็จบำนาญ อื่น</v>
          </cell>
          <cell r="L15">
            <v>6367.44</v>
          </cell>
        </row>
        <row r="16">
          <cell r="K16" t="str">
            <v>เงินช่วยการศึกษาบุตร</v>
          </cell>
          <cell r="L16">
            <v>2941812.5</v>
          </cell>
        </row>
        <row r="17">
          <cell r="K17" t="str">
            <v>ค่ารักษาพยาบาลผู้ป่วยนอก-รพ.รัฐ-เบี้ยหวัด/บำนาญ</v>
          </cell>
          <cell r="L17">
            <v>223004100.75999999</v>
          </cell>
        </row>
        <row r="18">
          <cell r="K18" t="str">
            <v>ค่ารักษาพยาบาลผู้ป่วยใน-รพ.รัฐ-เบี้ยหวัด/บำนาญ</v>
          </cell>
          <cell r="L18">
            <v>62111605.859999999</v>
          </cell>
        </row>
        <row r="19">
          <cell r="K19" t="str">
            <v>ค่ารักษาพยาบาลผู้ป่วยนอก-รพ.เอกชน-เบี้ยหวัด/บำนาญ</v>
          </cell>
          <cell r="L19">
            <v>10330933.550000001</v>
          </cell>
        </row>
        <row r="20">
          <cell r="K20" t="str">
            <v>ค่ารักษาพยาบาลผู้ป่วยใน-รพ.เอกชน-เบี้ยหวัด/บำนาญ</v>
          </cell>
          <cell r="L20">
            <v>5765703.5099999998</v>
          </cell>
        </row>
        <row r="21">
          <cell r="K21" t="str">
            <v>TE-หน่วยงานส่งเงินเบิกเกินส่งคืนให้กรมบัญชีกลาง</v>
          </cell>
          <cell r="L21">
            <v>4346978.71</v>
          </cell>
        </row>
        <row r="22">
          <cell r="K22" t="str">
            <v>TE-หน่วยงานโอนเงินนอกงบประมาณให้กรมบัญชีกลาง</v>
          </cell>
          <cell r="L22">
            <v>32640217168.509201</v>
          </cell>
        </row>
        <row r="23">
          <cell r="K23" t="str">
            <v>TE-หน่วยงานโอนเงินรายได้แผ่นดินให้กรมบัญชีกลาง</v>
          </cell>
          <cell r="L23">
            <v>1895111707033.96</v>
          </cell>
        </row>
        <row r="24">
          <cell r="K24" t="str">
            <v>TE-ปรับเงินฝากคลัง</v>
          </cell>
          <cell r="L24">
            <v>143195966958.60999</v>
          </cell>
        </row>
        <row r="25">
          <cell r="K25" t="str">
            <v>TE-หน่วยงานโอนเงินให้หน่วยงานอื่น</v>
          </cell>
          <cell r="L25">
            <v>270917415.74000001</v>
          </cell>
        </row>
        <row r="26">
          <cell r="K26" t="str">
            <v>T/E-หน่วยงานโอนบัตรภาษีส่วนที่เป็นรายได้แผ่นดิน</v>
          </cell>
          <cell r="L26">
            <v>4420349742.1599998</v>
          </cell>
        </row>
        <row r="27">
          <cell r="K27" t="str">
            <v>TE-รายได้แผ่นดินรอนำส่งคลัง</v>
          </cell>
          <cell r="L27">
            <v>-68424553561.050003</v>
          </cell>
        </row>
        <row r="28">
          <cell r="K28" t="str">
            <v>TE-ภายในกรมเดียวกัน</v>
          </cell>
          <cell r="L28">
            <v>5984114193.3200102</v>
          </cell>
        </row>
        <row r="29">
          <cell r="K29" t="str">
            <v>ค่าใช้จ่ายระหว่างหน่วยงาน-โอนบัตรภาษีเงินนอก</v>
          </cell>
          <cell r="L29">
            <v>25038937.720000099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ารางที่ 1 ต้นทุนผลผลิตรวม65"/>
      <sheetName val="ตารางที่ 1 (2565)"/>
      <sheetName val="ตารางที่ 2_2565"/>
      <sheetName val="ตารางที่ 2_2565 เพิ่ม9998งบกลาง"/>
      <sheetName val="ตารางที่ 2_2565รวม5104"/>
      <sheetName val="ตารางที่ 3 กิจกรรมย่อย (2565)"/>
      <sheetName val="ตารางที่ 3 กิจกรรมย่อย (2565NEW"/>
      <sheetName val="ตารางที่ 4 ต้นทุนผลผลิตย่อย2565"/>
      <sheetName val="ปันหน่วยสนับสนุนเข้าหลัก 65"/>
      <sheetName val="ตารางที่ 5 กิจกรรรมหลัก65"/>
      <sheetName val="ตารางที่ 5 กิจกรรรมหลัก65 (2)"/>
      <sheetName val="ตารางที่ 6 ผลผลิตหลัก65"/>
      <sheetName val="ตารางที่ 6 ผลผลิตหลัก65 (2)"/>
      <sheetName val="ตาราง 7 ปี 2565"/>
      <sheetName val="ต.7(อธิบาย) "/>
      <sheetName val="ตาราง 8 ผลผลิตย่อย ปี 2565"/>
      <sheetName val="ต.8(อธิบาย) 2565"/>
      <sheetName val="ตาราง 9 กจม.หลัก(2565)"/>
      <sheetName val="ตาราง 10 ผลผลิตหลักแยก (2565)"/>
      <sheetName val="ตาราง 11 ต้นทุนทางตรง 2565"/>
      <sheetName val="ตาราง 12 ต้นทุนทางอ้อม (2565)"/>
    </sheetNames>
    <sheetDataSet>
      <sheetData sheetId="0"/>
      <sheetData sheetId="1">
        <row r="6">
          <cell r="K6" t="str">
            <v>บำนาญปกติ</v>
          </cell>
          <cell r="L6">
            <v>1955378708.4000001</v>
          </cell>
        </row>
        <row r="7">
          <cell r="K7" t="str">
            <v>บำนาญพิเศษ</v>
          </cell>
          <cell r="L7">
            <v>136745.51999999999</v>
          </cell>
        </row>
        <row r="8">
          <cell r="K8" t="str">
            <v>เงินช่วยเหลือรายเดือนผู้รับเบี้ยหวัดบำนาญ</v>
          </cell>
          <cell r="L8">
            <v>3750103.19</v>
          </cell>
        </row>
        <row r="9">
          <cell r="K9" t="str">
            <v>เงินช่วยค่าครองชีพผู้รับเบี้ยหวัดบำนาญ</v>
          </cell>
          <cell r="L9">
            <v>96886853.939999998</v>
          </cell>
        </row>
        <row r="10">
          <cell r="K10" t="str">
            <v>เงินบำเหน็จ</v>
          </cell>
          <cell r="L10">
            <v>26387039.09</v>
          </cell>
        </row>
        <row r="11">
          <cell r="K11" t="str">
            <v>เงินบำเหน็จตกทอด</v>
          </cell>
          <cell r="L11">
            <v>68506018.379999995</v>
          </cell>
        </row>
        <row r="12">
          <cell r="K12" t="str">
            <v>เงินบำเหน็จดำรงชีพ</v>
          </cell>
          <cell r="L12">
            <v>182627445.5</v>
          </cell>
        </row>
        <row r="13">
          <cell r="K13" t="str">
            <v>เงินช่วยพิเศษกรณีผู้รับบำนาญตาย</v>
          </cell>
          <cell r="L13">
            <v>7254395.0099999998</v>
          </cell>
        </row>
        <row r="14">
          <cell r="K14" t="str">
            <v>บำเหน็จรายเดือนสำหรับการเบิกเงินบำเหน็จลูกจ้าง</v>
          </cell>
          <cell r="L14">
            <v>141344245.02000001</v>
          </cell>
        </row>
        <row r="15">
          <cell r="K15" t="str">
            <v>บำเหน็จบำนาญ อื่น</v>
          </cell>
          <cell r="L15">
            <v>6367.44</v>
          </cell>
        </row>
        <row r="16">
          <cell r="K16" t="str">
            <v>เงินช่วยการศึกษาบุตร</v>
          </cell>
          <cell r="L16">
            <v>4545670.75</v>
          </cell>
        </row>
        <row r="17">
          <cell r="K17" t="str">
            <v>ค่ารักษาพยาบาลผู้ป่วยนอก-รพ.รัฐ-เบี้ยหวัด/บำนาญ</v>
          </cell>
          <cell r="L17">
            <v>126992451.54000001</v>
          </cell>
        </row>
        <row r="18">
          <cell r="K18" t="str">
            <v>ค่ารักษาพยาบาลผู้ป่วยใน-รพ.รัฐ-เบี้ยหวัด/บำนาญ</v>
          </cell>
          <cell r="L18">
            <v>39046166.850000001</v>
          </cell>
        </row>
        <row r="19">
          <cell r="K19" t="str">
            <v>ค่ารักษาพยาบาลผู้ป่วยนอก-รพ.เอกชน-เบี้ยหวัด/บำนาญ</v>
          </cell>
          <cell r="L19">
            <v>5038314.75</v>
          </cell>
        </row>
        <row r="20">
          <cell r="K20" t="str">
            <v>ค่ารักษาพยาบาลผู้ป่วยใน-รพ.เอกชน-เบี้ยหวัด/บำนาญ</v>
          </cell>
          <cell r="L20">
            <v>9065359.9700000007</v>
          </cell>
        </row>
        <row r="21">
          <cell r="K21" t="str">
            <v>TE-หน่วยงานส่งเงินเบิกเกินส่งคืนให้กรมบัญชีกลาง</v>
          </cell>
          <cell r="L21">
            <v>7193843.79</v>
          </cell>
        </row>
        <row r="22">
          <cell r="K22" t="str">
            <v>TE-หน่วยงานโอนเงินนอกงบประมาณให้กรมบัญชีกลาง</v>
          </cell>
          <cell r="L22">
            <v>39777860216.750702</v>
          </cell>
        </row>
        <row r="23">
          <cell r="K23" t="str">
            <v>TE-หน่วยงานโอนเงินรายได้แผ่นดินให้กรมบัญชีกลาง</v>
          </cell>
          <cell r="L23">
            <v>2143094234932.8799</v>
          </cell>
        </row>
        <row r="24">
          <cell r="K24" t="str">
            <v>TE-ปรับเงินฝากคลัง</v>
          </cell>
          <cell r="L24">
            <v>165465367972.37201</v>
          </cell>
        </row>
        <row r="25">
          <cell r="K25" t="str">
            <v>TE-หน่วยงานโอนเงินให้หน่วยงานอื่น</v>
          </cell>
          <cell r="L25">
            <v>307737617.39999998</v>
          </cell>
        </row>
        <row r="26">
          <cell r="K26" t="str">
            <v>TE-รายได้แผ่นดินรอนำส่งคลัง</v>
          </cell>
          <cell r="L26">
            <v>-21657141197.5</v>
          </cell>
        </row>
        <row r="27">
          <cell r="K27" t="str">
            <v>TE-ภายในกรมเดียวกัน</v>
          </cell>
          <cell r="L27">
            <v>5933943900.8299999</v>
          </cell>
        </row>
        <row r="28">
          <cell r="K28" t="str">
            <v>ค่าใช้จ่ายผลักส่งเป็นรายได้แผ่นดิน</v>
          </cell>
          <cell r="L28">
            <v>102065388.16000001</v>
          </cell>
        </row>
        <row r="29">
          <cell r="L29">
            <v>2335698228560.0327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ารางที่ 1 ต้นทุนผลผลิตรวม66"/>
      <sheetName val="ตารางที่ 1 (ต่อ)"/>
      <sheetName val="ตารางที่ 2_2566"/>
      <sheetName val="ตารางที่ 2_2566รวม5104"/>
      <sheetName val="ตารางที่ 3 กิจกรรมย่อย 2566"/>
      <sheetName val="ตารางที่ 4 ต้นทุนผลผลิตย่อย2566"/>
      <sheetName val="ปันหน่วยสนับสนุนเข้าหลัก 66"/>
      <sheetName val="ตารางที่ 5 กิจกรรรมหลัก66"/>
      <sheetName val="ตารางที่ 6 ผลผลิตหลัก66"/>
      <sheetName val="ตาราง 7 ปี 2566"/>
      <sheetName val="ตาราง 7 ปี 2566 (2)"/>
      <sheetName val="ต.7(อธิบาย)"/>
      <sheetName val="ตาราง 8 ผลผลิตย่อย ปี 2566"/>
      <sheetName val="ตาราง 8 ผลผลิตย่อย ปี 2566 (2)"/>
      <sheetName val="ต.8(อธิบาย)"/>
      <sheetName val="ตาราง 9 กจม.หลัก(2566"/>
      <sheetName val="ตาราง 9 กจม.หลัก(2566 (2)"/>
      <sheetName val="ตาราง 10 ผลผลิตหลักแยก (2566)"/>
      <sheetName val="ตาราง 10 ผลผลิตหลักแยก New"/>
      <sheetName val="ตาราง 11 ต้นทุนทางตรง 2566 (3)"/>
      <sheetName val="ต.11(อธิบาย)"/>
      <sheetName val="ตาราง 11 ต้นทุนทางตรง 2566"/>
      <sheetName val="ตาราง 11 ต้นทุนทางตรง 2566 (2)"/>
      <sheetName val="ตาราง 12 ต้นทุนทางอ้อม (2566)"/>
      <sheetName val="ต.12"/>
      <sheetName val="ต.12(อธิบาย) "/>
    </sheetNames>
    <sheetDataSet>
      <sheetData sheetId="0"/>
      <sheetData sheetId="1">
        <row r="5">
          <cell r="J5" t="str">
            <v>บำนาญปกติ</v>
          </cell>
          <cell r="K5">
            <v>2172413588.0100002</v>
          </cell>
        </row>
        <row r="6">
          <cell r="J6" t="str">
            <v>บำนาญพิเศษ</v>
          </cell>
          <cell r="K6">
            <v>136745.51999999999</v>
          </cell>
        </row>
        <row r="7">
          <cell r="J7" t="str">
            <v>เงินช่วยเหลือรายเดือนผู้รับเบี้ยหวัดบำนาญ</v>
          </cell>
          <cell r="K7">
            <v>3678509.84</v>
          </cell>
        </row>
        <row r="8">
          <cell r="J8" t="str">
            <v>เงินช่วยค่าครองชีพผู้รับเบี้ยหวัดบำนาญ</v>
          </cell>
          <cell r="K8">
            <v>93205817.959999993</v>
          </cell>
        </row>
        <row r="9">
          <cell r="J9" t="str">
            <v>เงินบำเหน็จ</v>
          </cell>
          <cell r="K9">
            <v>17406066.5</v>
          </cell>
        </row>
        <row r="10">
          <cell r="J10" t="str">
            <v>เงินบำเหน็จตกทอด</v>
          </cell>
          <cell r="K10">
            <v>65601529.530000001</v>
          </cell>
        </row>
        <row r="11">
          <cell r="J11" t="str">
            <v>เงินบำเหน็จดำรงชีพ</v>
          </cell>
          <cell r="K11">
            <v>200739974.94999999</v>
          </cell>
        </row>
        <row r="12">
          <cell r="J12" t="str">
            <v>เงินช่วยพิเศษกรณีผู้รับบำนาญตาย</v>
          </cell>
          <cell r="K12">
            <v>5239862.9400000004</v>
          </cell>
        </row>
        <row r="13">
          <cell r="J13" t="str">
            <v>บำเหน็จรายเดือนสำหรับการเบิกเงินบำเหน็จลูกจ้าง</v>
          </cell>
          <cell r="K13">
            <v>159221605.19</v>
          </cell>
        </row>
        <row r="14">
          <cell r="J14" t="str">
            <v>บำเหน็จบำนาญ อื่น</v>
          </cell>
          <cell r="K14">
            <v>6367.44</v>
          </cell>
        </row>
        <row r="15">
          <cell r="J15" t="str">
            <v>เงินช่วยการศึกษาบุตร</v>
          </cell>
          <cell r="K15">
            <v>3809271.25</v>
          </cell>
        </row>
        <row r="16">
          <cell r="J16" t="str">
            <v>ค่ารักษาพยาบาลผู้ป่วยนอก-รพ.รัฐ-เบี้ยหวัด/บำนาญ</v>
          </cell>
          <cell r="K16">
            <v>300544670.19</v>
          </cell>
        </row>
        <row r="17">
          <cell r="J17" t="str">
            <v>ค่ารักษาพยาบาลผู้ป่วยใน-รพ.รัฐ-เบี้ยหวัด/บำนาญ</v>
          </cell>
          <cell r="K17">
            <v>92018894.060000002</v>
          </cell>
        </row>
        <row r="18">
          <cell r="J18" t="str">
            <v>ค่ารักษาพยาบาลผู้ป่วยนอก-รพ.เอกชน-เบี้ยหวัด/บำนาญ</v>
          </cell>
          <cell r="K18">
            <v>9065125.8900000006</v>
          </cell>
        </row>
        <row r="19">
          <cell r="J19" t="str">
            <v>ค่ารักษาพยาบาลผู้ป่วยใน-รพ.เอกชน-เบี้ยหวัด/บำนาญ</v>
          </cell>
          <cell r="K19">
            <v>4974154.04</v>
          </cell>
        </row>
        <row r="20">
          <cell r="J20" t="str">
            <v>TE-หน่วยงานส่งเงินเบิกเกินส่งคืนให้กรมบัญชีกลาง</v>
          </cell>
          <cell r="K20">
            <v>5034111.79</v>
          </cell>
        </row>
        <row r="21">
          <cell r="J21" t="str">
            <v>TE-หน่วยงานโอนเงินนอกงบประมาณให้กรมบัญชีกลาง</v>
          </cell>
          <cell r="K21">
            <v>77797819760.378601</v>
          </cell>
        </row>
        <row r="22">
          <cell r="J22" t="str">
            <v>TE-หน่วยงานโอนเงินรายได้แผ่นดินให้กรมบัญชีกลาง</v>
          </cell>
          <cell r="K22">
            <v>2176674757247.3101</v>
          </cell>
        </row>
        <row r="23">
          <cell r="J23" t="str">
            <v>TE-ปรับเงินฝากคลัง</v>
          </cell>
          <cell r="K23">
            <v>187534940619.86801</v>
          </cell>
        </row>
        <row r="24">
          <cell r="J24" t="str">
            <v>TE-หน่วยงานโอนเงินให้หน่วยงานอื่น</v>
          </cell>
          <cell r="K24">
            <v>350099297.72000003</v>
          </cell>
        </row>
        <row r="25">
          <cell r="J25" t="str">
            <v>TE-รายได้แผ่นดินรอนำส่งคลัง</v>
          </cell>
          <cell r="K25">
            <v>-241855248.41</v>
          </cell>
        </row>
        <row r="26">
          <cell r="J26" t="str">
            <v>TE-ภายในกรมเดียวกัน</v>
          </cell>
          <cell r="K26">
            <v>20890745211.182201</v>
          </cell>
        </row>
        <row r="27">
          <cell r="J27" t="str">
            <v>ค่าใช้จ่ายผลักส่งเป็นรายได้แผ่นดิน</v>
          </cell>
          <cell r="K27">
            <v>94036113.090000004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clude"/>
      <sheetName val="exclude (2)"/>
      <sheetName val="ตารางที่ 1 ต้นทุนผลผลิตรวม60"/>
      <sheetName val="ตารางที่ 1 ต้นทุนผลผลิตรวม61"/>
      <sheetName val="ตารางที่ 1 ต้นทุนผลผลิตรวม(ต่อ)"/>
      <sheetName val="ตารางที่ 2ต้นทุน2560"/>
      <sheetName val="Sheet1"/>
    </sheetNames>
    <sheetDataSet>
      <sheetData sheetId="0"/>
      <sheetData sheetId="1"/>
      <sheetData sheetId="2"/>
      <sheetData sheetId="3"/>
      <sheetData sheetId="4">
        <row r="5">
          <cell r="H5" t="str">
            <v>บำนาญปกติ</v>
          </cell>
          <cell r="I5">
            <v>1288340937.95</v>
          </cell>
        </row>
        <row r="6">
          <cell r="H6" t="str">
            <v>บำนาญพิเศษ</v>
          </cell>
          <cell r="I6">
            <v>171234</v>
          </cell>
        </row>
        <row r="7">
          <cell r="H7" t="str">
            <v>เงินช่วยเหลือรายเดือนผู้รับเบี้ยหวัดบำนาญ</v>
          </cell>
          <cell r="I7">
            <v>4114370.9</v>
          </cell>
        </row>
        <row r="8">
          <cell r="H8" t="str">
            <v>เงินช่วยค่าครองชีพผู้รับเบี้ยหวัดบำนาญ</v>
          </cell>
          <cell r="I8">
            <v>112001661.62</v>
          </cell>
        </row>
        <row r="9">
          <cell r="H9" t="str">
            <v>เงินบำเหน็จ</v>
          </cell>
          <cell r="I9">
            <v>32286973</v>
          </cell>
        </row>
        <row r="10">
          <cell r="H10" t="str">
            <v>เงินบำเหน็จตกทอด</v>
          </cell>
          <cell r="I10">
            <v>61734131.990000002</v>
          </cell>
        </row>
        <row r="11">
          <cell r="H11" t="str">
            <v>เงินบำเหน็จดำรงชีพ</v>
          </cell>
          <cell r="I11">
            <v>123198441.8</v>
          </cell>
        </row>
        <row r="12">
          <cell r="H12" t="str">
            <v>เงินช่วยพิเศษกรณีผู้รับบำนาญตาย</v>
          </cell>
          <cell r="I12">
            <v>4884731.97</v>
          </cell>
        </row>
        <row r="13">
          <cell r="H13" t="str">
            <v>บำเหน็จรายเดือนสำหรับการเบิกเงินบำเหน็จลูกจ้าง</v>
          </cell>
          <cell r="I13">
            <v>71141190.680000007</v>
          </cell>
        </row>
        <row r="14">
          <cell r="H14" t="str">
            <v>บำเหน็จบำนาญ อื่น</v>
          </cell>
          <cell r="I14">
            <v>9163.44</v>
          </cell>
        </row>
        <row r="15">
          <cell r="H15" t="str">
            <v>เงินช่วยการศึกษาบุตร</v>
          </cell>
          <cell r="I15">
            <v>3858458.25</v>
          </cell>
        </row>
        <row r="16">
          <cell r="H16" t="str">
            <v>ค่ารักษาพยาบาลผู้ป่วยนอก-รพ.รัฐ-เบี้ยหวัด/บำนาญ</v>
          </cell>
          <cell r="I16">
            <v>183415195.97999999</v>
          </cell>
        </row>
        <row r="17">
          <cell r="H17" t="str">
            <v>ค่ารักษาพยาบาลผู้ป่วยใน-รพ.รัฐ-เบี้ยหวัด/บำนาญ</v>
          </cell>
          <cell r="I17">
            <v>59637412.960000001</v>
          </cell>
        </row>
        <row r="18">
          <cell r="H18" t="str">
            <v>ค่ารักษาพยาบาลผู้ป่วยนอก-รพ.เอกชน-เบี้ยหวัด/บำนาญ</v>
          </cell>
          <cell r="I18">
            <v>5699549</v>
          </cell>
        </row>
        <row r="19">
          <cell r="H19" t="str">
            <v>ค่ารักษาพยาบาลผู้ป่วยใน-รพ.เอกชน-เบี้ยหวัด/บำนาญ</v>
          </cell>
          <cell r="I19">
            <v>2801131.75</v>
          </cell>
        </row>
        <row r="20">
          <cell r="H20" t="str">
            <v>TE-หน่วยงานส่งเงินเบิกเกินส่งคืนให้กรมบัญชีกลาง</v>
          </cell>
          <cell r="I20">
            <v>5911279.7199999997</v>
          </cell>
        </row>
        <row r="21">
          <cell r="H21" t="str">
            <v>TE-หน่วยงานโอนเงินนอกงบประมาณให้กรมบัญชีกลาง</v>
          </cell>
          <cell r="I21">
            <v>32028551927.23</v>
          </cell>
        </row>
        <row r="22">
          <cell r="H22" t="str">
            <v>TE-หน่วยงานโอนเงินรายได้แผ่นดินให้กรมบัญชีกลาง</v>
          </cell>
          <cell r="I22">
            <v>1906132326627.4299</v>
          </cell>
        </row>
        <row r="23">
          <cell r="H23" t="str">
            <v>TE-ปรับเงินฝากคลัง</v>
          </cell>
          <cell r="I23">
            <v>142950523708.36899</v>
          </cell>
        </row>
        <row r="24">
          <cell r="H24" t="str">
            <v>TE-หน่วยงานโอนเงินให้หน่วยงานอื่น</v>
          </cell>
          <cell r="I24">
            <v>315696706.56</v>
          </cell>
        </row>
        <row r="25">
          <cell r="H25" t="str">
            <v>T/E-หน่วยงานโอนบัตรภาษีส่วนที่เป็นรายได้แผ่นดิน</v>
          </cell>
          <cell r="I25">
            <v>8307625626.6000099</v>
          </cell>
        </row>
        <row r="26">
          <cell r="H26" t="str">
            <v>TE-รายได้แผ่นดินรอนำส่งคลัง</v>
          </cell>
          <cell r="I26">
            <v>-1073330129</v>
          </cell>
        </row>
        <row r="27">
          <cell r="H27" t="str">
            <v>TE-ภายในกรมเดียวกัน</v>
          </cell>
          <cell r="I27">
            <v>8044821084.9998903</v>
          </cell>
        </row>
        <row r="28">
          <cell r="H28" t="str">
            <v>ค่าใช้จ่ายระหว่างหน่วยงาน-โอนบัตรภาษีเงินนอก</v>
          </cell>
          <cell r="I28">
            <v>63762036.840000197</v>
          </cell>
        </row>
      </sheetData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ารางที่ 1 ต้นทุนผลผลิตรวม2562"/>
      <sheetName val="ตารางที่ 1.2562 (ต่อ) "/>
      <sheetName val="ตารางที่ 1 ต้นทุนผลผลิตรวม2563"/>
      <sheetName val="ตารางที่ 1 (2563ต่อ) "/>
      <sheetName val="ตารางที่ 1 ต้นทุนผลผลิตรวม64"/>
      <sheetName val="ตารางที่ 1 (2564ต่อ)  "/>
      <sheetName val="ตารางที่ 2ต้นทุน2564"/>
      <sheetName val="ตารางที่ 3 กิจกรรมย่อย (2564)"/>
      <sheetName val="ตารางที่ 4 ต้นทุนผลผลิตย่อย (64"/>
      <sheetName val="ปันหน่วยสนับสนุนเข้าหลัก 64"/>
      <sheetName val="ตารางที่ 5 กิจกรรรมหลัก64"/>
      <sheetName val="ตารางที่ 6 ผลผลิตหลัก64"/>
      <sheetName val="ตาราง 7 ปี 2564"/>
      <sheetName val="ต.7(อธิบาย) "/>
      <sheetName val="ตาราง 8 ผลผลิตย่อย ปี 2564"/>
      <sheetName val="ต.8(อธิบาย) (2564"/>
      <sheetName val="Sheet3"/>
      <sheetName val="ตาราง 9 กจม.หลัก(2564)"/>
      <sheetName val="ตาราง 10 ผลผลิตหลักแยก (2564)"/>
      <sheetName val="ตาราง 11 ต้นทุนทางตรง (Temp 64"/>
      <sheetName val="ต.11"/>
      <sheetName val="ตาราง 12 ต้นทุนทางอ้อม (2564)"/>
      <sheetName val="ตารางที่ 2ต้นทุน2563"/>
      <sheetName val="ตารางที่ 3 กิจกรรมย่อย (2563)"/>
      <sheetName val="ตารางที่ 4 ต้นทุนผลผลิตย่อย2563"/>
      <sheetName val="ปันหน่วยสนับสนุนเข้าหลัก 63"/>
      <sheetName val="ตารางที่ 5 กิจกรรรมหลัก63"/>
      <sheetName val="ตารางที่ 6 ผลผลิตหลัก63"/>
      <sheetName val="ตาราง 7 ปี 2563"/>
      <sheetName val="ต.7(อธิบาย)"/>
      <sheetName val="วิเคราะห์ ตาราง7กจม.ย่อย 63"/>
      <sheetName val="ตาราง 8 ผลผลิตย่อย ปี 2563"/>
      <sheetName val="ต.8(อธิบาย)"/>
      <sheetName val="ตาราง 9 กจม.หลัก(2563)"/>
      <sheetName val="ตาราง 11 ต้นทุนทางตรง (Templa)"/>
      <sheetName val="ตาราง 10 ผลผลิตหลักแยก (2563)"/>
      <sheetName val="ตาราง 11 ต้นทุนทางตรง  (2563)"/>
      <sheetName val="ต.11(อธิบาย)"/>
      <sheetName val="ตาราง 12 ต้นทุนทางอ้อม (2563)"/>
      <sheetName val="ต.12(อธิบาย)"/>
      <sheetName val="รายงานสรุปผลการวิเคราะห์"/>
      <sheetName val="ตารางที่ 2ต้นทุน2562"/>
      <sheetName val="ตารางที่ 3 กิจกรรมย่อย (2562)"/>
      <sheetName val="ตารางที่ 4 ต้นทุนผลผลิตย่อย 62"/>
      <sheetName val="ปันหน่วยสนับสนุนเข้าหลัก 62"/>
      <sheetName val="ตารางที่ 5 กิจกรรรมหลัก62"/>
      <sheetName val="ตารางที่ 6 ผลผลิตหลัก62"/>
      <sheetName val="ตาราง 7 ปี 2562"/>
      <sheetName val="วิเคราะห์ ตาราง7กจม.ย่อย 62"/>
      <sheetName val="Sheet1 (2)"/>
      <sheetName val="ตาราง 8 ผลผลิตย่อย ปี 2562"/>
      <sheetName val="ตาราง 9 กจม.หลักแยกตามแหล่งเงิน"/>
      <sheetName val="ตาราง 10 ผลผลิตหลักแยกแหล่งเงิน"/>
      <sheetName val="ตาราง 11 ต้นทุนทางตรง "/>
      <sheetName val="วิเคราะห์ 11 ต้นทุนทางตรง"/>
      <sheetName val="ตาราง 12 ต้นทุนทางอ้อม"/>
      <sheetName val="Sheet4"/>
      <sheetName val="ตารางที่ 1 ต้นทุนผลผลิตรวม61"/>
      <sheetName val="ตารางที่ 1 ต้นทุนผลผลิตรวม61(ใช"/>
      <sheetName val="ตารางที่ 1 (ต่อ)"/>
      <sheetName val="ตารางที่ 2ต้นทุน2561"/>
      <sheetName val="ตารางที่ 3 กิจกรรมย่อย61new"/>
      <sheetName val="ตารางที่ 6 ผลผลิตหลัก (2)"/>
      <sheetName val="ตารางที่ 3 กิจกรรมย่อย"/>
      <sheetName val="ตารางที่ 4 ต้นทุนผลผลิตย่อย"/>
      <sheetName val="ปันหน่วยสนับสนุนเข้าหลัก ปี61"/>
      <sheetName val="ตารางที่ 5 กิจกรรรมหลัก"/>
      <sheetName val="ตารางที่ 6 ผลผลิตหลัก"/>
      <sheetName val="Sheet1"/>
      <sheetName val="Sheet2"/>
    </sheetNames>
    <sheetDataSet>
      <sheetData sheetId="0"/>
      <sheetData sheetId="1"/>
      <sheetData sheetId="2"/>
      <sheetData sheetId="3">
        <row r="5">
          <cell r="H5" t="str">
            <v>บำนาญปกติ</v>
          </cell>
          <cell r="I5">
            <v>1594911114.2</v>
          </cell>
        </row>
        <row r="6">
          <cell r="H6" t="str">
            <v>บำนาญพิเศษ</v>
          </cell>
          <cell r="I6">
            <v>166572.75</v>
          </cell>
        </row>
        <row r="7">
          <cell r="H7" t="str">
            <v>เงินช่วยเหลือรายเดือนผู้รับเบี้ยหวัดบำนาญ</v>
          </cell>
          <cell r="I7">
            <v>4003407.24</v>
          </cell>
        </row>
        <row r="8">
          <cell r="H8" t="str">
            <v>เงินช่วยค่าครองชีพผู้รับเบี้ยหวัดบำนาญ</v>
          </cell>
          <cell r="I8">
            <v>105050667.09999999</v>
          </cell>
        </row>
        <row r="9">
          <cell r="H9" t="str">
            <v>เงินบำเหน็จ</v>
          </cell>
          <cell r="I9">
            <v>27085073.5</v>
          </cell>
        </row>
        <row r="10">
          <cell r="H10" t="str">
            <v>เงินบำเหน็จตกทอด</v>
          </cell>
          <cell r="I10">
            <v>54522723.229999997</v>
          </cell>
        </row>
        <row r="11">
          <cell r="H11" t="str">
            <v>เงินบำเหน็จดำรงชีพ</v>
          </cell>
          <cell r="I11">
            <v>162057313.69999999</v>
          </cell>
        </row>
        <row r="12">
          <cell r="H12" t="str">
            <v>เงินช่วยพิเศษกรณีผู้รับบำนาญตาย</v>
          </cell>
          <cell r="I12">
            <v>5071243.26</v>
          </cell>
        </row>
        <row r="13">
          <cell r="H13" t="str">
            <v>บำเหน็จรายเดือนสำหรับการเบิกเงินบำเหน็จลูกจ้าง</v>
          </cell>
          <cell r="I13">
            <v>104706289.26000001</v>
          </cell>
        </row>
        <row r="14">
          <cell r="H14" t="str">
            <v>บำเหน็จบำนาญ อื่น</v>
          </cell>
          <cell r="I14">
            <v>6719.7</v>
          </cell>
        </row>
        <row r="15">
          <cell r="H15" t="str">
            <v>เงินช่วยการศึกษาบุตร</v>
          </cell>
          <cell r="I15">
            <v>3827822</v>
          </cell>
        </row>
        <row r="16">
          <cell r="H16" t="str">
            <v>ค่ารักษาพยาบาลผู้ป่วยนอก-รพ.รัฐ-เบี้ยหวัด/บำนาญ</v>
          </cell>
          <cell r="I16">
            <v>207817703.81999999</v>
          </cell>
        </row>
        <row r="17">
          <cell r="H17" t="str">
            <v>ค่ารักษาพยาบาลผู้ป่วยใน-รพ.รัฐ-เบี้ยหวัด/บำนาญ</v>
          </cell>
          <cell r="I17">
            <v>63567834.7999999</v>
          </cell>
        </row>
        <row r="18">
          <cell r="H18" t="str">
            <v>ค่ารักษาพยาบาลผู้ป่วยนอก-รพ.เอกชน-เบี้ยหวัด/บำนาญ</v>
          </cell>
          <cell r="I18">
            <v>7089485.3499999996</v>
          </cell>
        </row>
        <row r="19">
          <cell r="H19" t="str">
            <v>ค่ารักษาพยาบาลผู้ป่วยใน-รพ.เอกชน-เบี้ยหวัด/บำนาญ</v>
          </cell>
          <cell r="I19">
            <v>3950868.59</v>
          </cell>
        </row>
        <row r="20">
          <cell r="H20" t="str">
            <v>TE-หน่วยงานส่งเงินเบิกเกินส่งคืนให้กรมบัญชีกลาง</v>
          </cell>
          <cell r="I20">
            <v>8558809.6199999992</v>
          </cell>
        </row>
        <row r="21">
          <cell r="H21" t="str">
            <v>TE-หน่วยงานโอนเงินนอกงบประมาณให้กรมบัญชีกลาง</v>
          </cell>
          <cell r="I21">
            <v>30996214776.719299</v>
          </cell>
        </row>
        <row r="22">
          <cell r="H22" t="str">
            <v>TE-หน่วยงานโอนเงินรายได้แผ่นดินให้กรมบัญชีกลาง</v>
          </cell>
          <cell r="I22">
            <v>1746475536623.5</v>
          </cell>
        </row>
        <row r="23">
          <cell r="H23" t="str">
            <v>TE-ปรับเงินฝากคลัง</v>
          </cell>
          <cell r="I23">
            <v>136941249718.19</v>
          </cell>
        </row>
        <row r="24">
          <cell r="H24" t="str">
            <v>TE-หน่วยงานโอนเงินให้หน่วยงานอื่น</v>
          </cell>
          <cell r="I24">
            <v>269256604.38</v>
          </cell>
        </row>
        <row r="25">
          <cell r="H25" t="str">
            <v>T/E-หน่วยงานโอนบัตรภาษีส่วนที่เป็นรายได้แผ่นดิน</v>
          </cell>
          <cell r="I25">
            <v>5265808974.8700104</v>
          </cell>
        </row>
        <row r="26">
          <cell r="H26" t="str">
            <v>TE-รายได้แผ่นดินรอนำส่งคลัง</v>
          </cell>
          <cell r="I26">
            <v>50919580817.120003</v>
          </cell>
        </row>
        <row r="27">
          <cell r="H27" t="str">
            <v>TE-ภายในกรมเดียวกัน</v>
          </cell>
          <cell r="I27">
            <v>5025110517.4200401</v>
          </cell>
        </row>
        <row r="28">
          <cell r="H28" t="str">
            <v>ค่าใช้จ่ายระหว่างหน่วยงาน-โอนบัตรภาษีเงินนอก</v>
          </cell>
          <cell r="I28">
            <v>29770525.140000001</v>
          </cell>
        </row>
        <row r="29">
          <cell r="H29" t="str">
            <v>ปรับหมวดรายจ่าย</v>
          </cell>
          <cell r="I29">
            <v>3.9705810195300702E-8</v>
          </cell>
        </row>
        <row r="30">
          <cell r="H30" t="str">
            <v>พักค่าใช้จ่าย</v>
          </cell>
          <cell r="I30">
            <v>3.9705810195300702E-8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"/>
      <sheetName val="table1 (2)"/>
      <sheetName val="ตารางที่ 1 ต้นทุนผลผลิตรวม61(ใช"/>
      <sheetName val="ตารางที่ 1 (ต่อ)"/>
      <sheetName val="ตารางที่ 1 ต้นทุนผลผลิตรวม2562"/>
      <sheetName val="ตารางที่ 1.2562 (ต่อ) "/>
      <sheetName val="exclude (2)"/>
      <sheetName val="ตารางที่ 2ต้นทุน2562"/>
      <sheetName val="ตารางที่ 3 กิจกรรมย่อย "/>
    </sheetNames>
    <sheetDataSet>
      <sheetData sheetId="0"/>
      <sheetData sheetId="1"/>
      <sheetData sheetId="2"/>
      <sheetData sheetId="3"/>
      <sheetData sheetId="4"/>
      <sheetData sheetId="5">
        <row r="5">
          <cell r="I5" t="str">
            <v>บำนาญปกติ</v>
          </cell>
          <cell r="J5">
            <v>1437352751.6800001</v>
          </cell>
        </row>
        <row r="6">
          <cell r="I6" t="str">
            <v>บำนาญพิเศษ</v>
          </cell>
          <cell r="J6">
            <v>168131.52</v>
          </cell>
        </row>
        <row r="7">
          <cell r="I7" t="str">
            <v>เงินช่วยเหลือรายเดือนผู้รับเบี้ยหวัดบำนาญ</v>
          </cell>
          <cell r="J7">
            <v>4087080.3</v>
          </cell>
        </row>
        <row r="8">
          <cell r="I8" t="str">
            <v>เงินช่วยค่าครองชีพผู้รับเบี้ยหวัดบำนาญ</v>
          </cell>
          <cell r="J8">
            <v>108612362.26000001</v>
          </cell>
        </row>
        <row r="9">
          <cell r="I9" t="str">
            <v>เงินบำเหน็จ</v>
          </cell>
          <cell r="J9">
            <v>23779615.199999999</v>
          </cell>
        </row>
        <row r="10">
          <cell r="I10" t="str">
            <v>เงินบำเหน็จตกทอด</v>
          </cell>
          <cell r="J10">
            <v>60318893.130000003</v>
          </cell>
        </row>
        <row r="11">
          <cell r="I11" t="str">
            <v>เงินบำเหน็จดำรงชีพ</v>
          </cell>
          <cell r="J11">
            <v>147456588.09999999</v>
          </cell>
        </row>
        <row r="12">
          <cell r="I12" t="str">
            <v>เงินช่วยพิเศษกรณีผู้รับบำนาญตาย</v>
          </cell>
          <cell r="J12">
            <v>5260974.12</v>
          </cell>
        </row>
        <row r="13">
          <cell r="I13" t="str">
            <v>บำเหน็จรายเดือนสำหรับการเบิกเงินบำเหน็จลูกจ้าง</v>
          </cell>
          <cell r="J13">
            <v>90262959.230000004</v>
          </cell>
        </row>
        <row r="14">
          <cell r="I14" t="str">
            <v>บำเหน็จบำนาญ อื่น</v>
          </cell>
          <cell r="J14">
            <v>9061.44</v>
          </cell>
        </row>
        <row r="15">
          <cell r="I15" t="str">
            <v>เงินช่วยการศึกษาบุตร</v>
          </cell>
          <cell r="J15">
            <v>4105601.75</v>
          </cell>
        </row>
        <row r="16">
          <cell r="I16" t="str">
            <v>ค่ารักษาพยาบาลผู้ป่วยนอก-รพ.รัฐ-เบี้ยหวัด/บำนาญ</v>
          </cell>
          <cell r="J16">
            <v>189721886.13999999</v>
          </cell>
        </row>
        <row r="17">
          <cell r="I17" t="str">
            <v>ค่ารักษาพยาบาลผู้ป่วยใน-รพ.รัฐ-เบี้ยหวัด/บำนาญ</v>
          </cell>
          <cell r="J17">
            <v>64165736.8699999</v>
          </cell>
        </row>
        <row r="18">
          <cell r="I18" t="str">
            <v>ค่ารักษาพยาบาลผู้ป่วยนอก-รพ.เอกชน-เบี้ยหวัด/บำนาญ</v>
          </cell>
          <cell r="J18">
            <v>5202692.55</v>
          </cell>
        </row>
        <row r="19">
          <cell r="I19" t="str">
            <v>ค่ารักษาพยาบาลผู้ป่วยใน-รพ.เอกชน-เบี้ยหวัด/บำนาญ</v>
          </cell>
          <cell r="J19">
            <v>3176285.84</v>
          </cell>
        </row>
        <row r="20">
          <cell r="I20" t="str">
            <v>TE-หน่วยงานส่งเงินเบิกเกินส่งคืนให้กรมบัญชีกลาง</v>
          </cell>
          <cell r="J20">
            <v>3298504.03</v>
          </cell>
        </row>
        <row r="21">
          <cell r="I21" t="str">
            <v>TE-หน่วยงานโอนเงินนอกงบประมาณให้กรมบัญชีกลาง</v>
          </cell>
          <cell r="J21">
            <v>32952632333.420101</v>
          </cell>
        </row>
        <row r="22">
          <cell r="I22" t="str">
            <v>TE-หน่วยงานโอนเงินรายได้แผ่นดินให้กรมบัญชีกลาง</v>
          </cell>
          <cell r="J22">
            <v>1947818690588</v>
          </cell>
        </row>
        <row r="23">
          <cell r="I23" t="str">
            <v>TE-ปรับเงินฝากคลัง</v>
          </cell>
          <cell r="J23">
            <v>147894382142.229</v>
          </cell>
        </row>
        <row r="24">
          <cell r="I24" t="str">
            <v>TE-หน่วยงานโอนเงินให้หน่วยงานอื่น</v>
          </cell>
          <cell r="J24">
            <v>307303975.52999997</v>
          </cell>
        </row>
        <row r="25">
          <cell r="I25" t="str">
            <v>T/E-หน่วยงานโอนบัตรภาษีส่วนที่เป็นรายได้แผ่นดิน</v>
          </cell>
          <cell r="J25">
            <v>6319637032.3099899</v>
          </cell>
        </row>
        <row r="26">
          <cell r="I26" t="str">
            <v>TE-รายได้แผ่นดินรอนำส่งคลัง</v>
          </cell>
          <cell r="J26">
            <v>35972144929.910004</v>
          </cell>
        </row>
        <row r="27">
          <cell r="I27" t="str">
            <v>TE-ภายในกรมเดียวกัน</v>
          </cell>
          <cell r="J27">
            <v>5325162863.7500095</v>
          </cell>
        </row>
        <row r="28">
          <cell r="I28" t="str">
            <v>ค่าใช้จ่ายระหว่างหน่วยงาน-โอนบัตรภาษีเงินนอก</v>
          </cell>
          <cell r="J28">
            <v>29976734.390000001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16"/>
  <sheetViews>
    <sheetView zoomScale="70" zoomScaleNormal="70" workbookViewId="0">
      <selection activeCell="C31" sqref="C31"/>
    </sheetView>
  </sheetViews>
  <sheetFormatPr defaultColWidth="9.140625" defaultRowHeight="26.25"/>
  <cols>
    <col min="1" max="1" width="5" style="2" customWidth="1"/>
    <col min="2" max="2" width="48.5703125" style="2" customWidth="1"/>
    <col min="3" max="3" width="30.140625" style="5" bestFit="1" customWidth="1"/>
    <col min="4" max="4" width="28.28515625" style="5" bestFit="1" customWidth="1"/>
    <col min="5" max="5" width="25.85546875" style="5" customWidth="1"/>
    <col min="6" max="6" width="30" style="5" customWidth="1"/>
    <col min="7" max="7" width="10.5703125" style="2" bestFit="1" customWidth="1"/>
    <col min="8" max="8" width="15.85546875" style="2" bestFit="1" customWidth="1"/>
    <col min="9" max="9" width="7.140625" style="2" bestFit="1" customWidth="1"/>
    <col min="10" max="10" width="11.5703125" style="2" bestFit="1" customWidth="1"/>
    <col min="11" max="11" width="23.42578125" style="2" bestFit="1" customWidth="1"/>
    <col min="12" max="12" width="10.140625" style="2" bestFit="1" customWidth="1"/>
    <col min="13" max="13" width="21.140625" style="2" bestFit="1" customWidth="1"/>
    <col min="14" max="14" width="19.28515625" style="2" bestFit="1" customWidth="1"/>
    <col min="15" max="16384" width="9.140625" style="2"/>
  </cols>
  <sheetData>
    <row r="1" spans="1:6" ht="33.75">
      <c r="A1" s="567" t="s">
        <v>0</v>
      </c>
      <c r="B1" s="567"/>
      <c r="C1" s="567"/>
      <c r="D1" s="567"/>
      <c r="E1" s="567"/>
      <c r="F1" s="567"/>
    </row>
    <row r="2" spans="1:6" ht="33.75">
      <c r="A2" s="567" t="s">
        <v>1</v>
      </c>
      <c r="B2" s="567"/>
      <c r="C2" s="567"/>
      <c r="D2" s="567"/>
      <c r="E2" s="567"/>
      <c r="F2" s="567"/>
    </row>
    <row r="3" spans="1:6" ht="33.75">
      <c r="A3" s="567" t="s">
        <v>312</v>
      </c>
      <c r="B3" s="567"/>
      <c r="C3" s="567"/>
      <c r="D3" s="567"/>
      <c r="E3" s="567"/>
      <c r="F3" s="567"/>
    </row>
    <row r="4" spans="1:6" ht="22.5" customHeight="1">
      <c r="A4" s="1"/>
      <c r="B4" s="1"/>
      <c r="C4" s="3"/>
      <c r="D4" s="3"/>
      <c r="E4" s="3"/>
      <c r="F4" s="3"/>
    </row>
    <row r="5" spans="1:6" s="4" customFormat="1" ht="33.75">
      <c r="A5" s="568" t="s">
        <v>2</v>
      </c>
      <c r="B5" s="568"/>
      <c r="C5" s="568"/>
      <c r="D5" s="568"/>
      <c r="E5" s="568"/>
      <c r="F5" s="568"/>
    </row>
    <row r="6" spans="1:6">
      <c r="F6" s="6" t="s">
        <v>3</v>
      </c>
    </row>
    <row r="7" spans="1:6" s="8" customFormat="1">
      <c r="A7" s="569" t="s">
        <v>4</v>
      </c>
      <c r="B7" s="570"/>
      <c r="C7" s="7" t="s">
        <v>5</v>
      </c>
      <c r="D7" s="7" t="s">
        <v>6</v>
      </c>
      <c r="E7" s="7" t="s">
        <v>7</v>
      </c>
      <c r="F7" s="7" t="s">
        <v>8</v>
      </c>
    </row>
    <row r="8" spans="1:6">
      <c r="A8" s="9" t="s">
        <v>9</v>
      </c>
      <c r="B8" s="9"/>
      <c r="C8" s="10">
        <v>8089006586.4700041</v>
      </c>
      <c r="D8" s="10">
        <v>645846245.89000058</v>
      </c>
      <c r="E8" s="10">
        <v>1275065639.1999989</v>
      </c>
      <c r="F8" s="11">
        <f>SUM(C8:E8)</f>
        <v>10009918471.560003</v>
      </c>
    </row>
    <row r="9" spans="1:6">
      <c r="A9" s="9" t="s">
        <v>10</v>
      </c>
      <c r="B9" s="9"/>
      <c r="C9" s="10">
        <v>13835</v>
      </c>
      <c r="D9" s="10">
        <v>63961533.949999996</v>
      </c>
      <c r="E9" s="10">
        <v>0</v>
      </c>
      <c r="F9" s="11">
        <f t="shared" ref="F9:F15" si="0">SUM(C9:E9)</f>
        <v>63975368.949999996</v>
      </c>
    </row>
    <row r="10" spans="1:6">
      <c r="A10" s="9" t="s">
        <v>11</v>
      </c>
      <c r="B10" s="9"/>
      <c r="C10" s="10">
        <v>3991319.5200000005</v>
      </c>
      <c r="D10" s="10">
        <v>31324823.020000003</v>
      </c>
      <c r="E10" s="10">
        <v>579872.16999999993</v>
      </c>
      <c r="F10" s="11">
        <f t="shared" si="0"/>
        <v>35896014.710000008</v>
      </c>
    </row>
    <row r="11" spans="1:6">
      <c r="A11" s="9" t="s">
        <v>12</v>
      </c>
      <c r="B11" s="9"/>
      <c r="C11" s="10">
        <v>1581917662.8899994</v>
      </c>
      <c r="D11" s="10">
        <v>2005955095.0500004</v>
      </c>
      <c r="E11" s="10">
        <v>0</v>
      </c>
      <c r="F11" s="11">
        <f t="shared" si="0"/>
        <v>3587872757.9399996</v>
      </c>
    </row>
    <row r="12" spans="1:6">
      <c r="A12" s="9" t="s">
        <v>13</v>
      </c>
      <c r="B12" s="9"/>
      <c r="C12" s="10">
        <v>646742581.13000023</v>
      </c>
      <c r="D12" s="10">
        <v>316876161.42999941</v>
      </c>
      <c r="E12" s="10">
        <v>229898.00000000003</v>
      </c>
      <c r="F12" s="11">
        <f t="shared" si="0"/>
        <v>963848640.5599997</v>
      </c>
    </row>
    <row r="13" spans="1:6">
      <c r="A13" s="9" t="s">
        <v>14</v>
      </c>
      <c r="B13" s="9"/>
      <c r="C13" s="447">
        <v>10000000</v>
      </c>
      <c r="D13" s="447"/>
      <c r="E13" s="447"/>
      <c r="F13" s="11">
        <f t="shared" si="0"/>
        <v>10000000</v>
      </c>
    </row>
    <row r="14" spans="1:6">
      <c r="A14" s="9" t="s">
        <v>15</v>
      </c>
      <c r="B14" s="9"/>
      <c r="C14" s="448"/>
      <c r="D14" s="448"/>
      <c r="E14" s="448"/>
      <c r="F14" s="11">
        <f t="shared" si="0"/>
        <v>0</v>
      </c>
    </row>
    <row r="15" spans="1:6">
      <c r="A15" s="9" t="s">
        <v>16</v>
      </c>
      <c r="B15" s="9"/>
      <c r="C15" s="447">
        <v>6285.38</v>
      </c>
      <c r="D15" s="447">
        <v>819571.71000000008</v>
      </c>
      <c r="E15" s="447">
        <v>205</v>
      </c>
      <c r="F15" s="11">
        <f t="shared" si="0"/>
        <v>826062.09000000008</v>
      </c>
    </row>
    <row r="16" spans="1:6" s="12" customFormat="1">
      <c r="A16" s="566" t="s">
        <v>17</v>
      </c>
      <c r="B16" s="566"/>
      <c r="C16" s="11">
        <f>SUM(C8:C15)</f>
        <v>10331678270.390005</v>
      </c>
      <c r="D16" s="11">
        <f>SUM(D8:D15)</f>
        <v>3064783431.0500002</v>
      </c>
      <c r="E16" s="11">
        <f>SUM(E8:E15)</f>
        <v>1275875614.3699989</v>
      </c>
      <c r="F16" s="11">
        <f>SUM(F8:F15)</f>
        <v>14672337315.810003</v>
      </c>
    </row>
  </sheetData>
  <sheetProtection algorithmName="SHA-512" hashValue="Odw0QeWyWU2h7Ivm7IxHx4li+Xz7YPG3RpF5ouZokg8eM189uEGNNyAlNme2gtm/AqXanGBymupB3XB+IoKsEA==" saltValue="xYUvbsb498NHiHOVogMiGg==" spinCount="100000" sheet="1" objects="1" scenarios="1"/>
  <mergeCells count="6">
    <mergeCell ref="A16:B16"/>
    <mergeCell ref="A1:F1"/>
    <mergeCell ref="A2:F2"/>
    <mergeCell ref="A3:F3"/>
    <mergeCell ref="A5:F5"/>
    <mergeCell ref="A7:B7"/>
  </mergeCells>
  <printOptions horizontalCentered="1"/>
  <pageMargins left="0.261811024" right="0" top="0.78740157480314998" bottom="0.59055118110236204" header="0.511811023622047" footer="0.511811023622047"/>
  <pageSetup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F30"/>
  <sheetViews>
    <sheetView topLeftCell="A11" workbookViewId="0">
      <selection activeCell="C34" sqref="C34"/>
    </sheetView>
  </sheetViews>
  <sheetFormatPr defaultColWidth="9.140625" defaultRowHeight="21"/>
  <cols>
    <col min="1" max="1" width="9.140625" style="14"/>
    <col min="2" max="2" width="12" style="14" customWidth="1"/>
    <col min="3" max="3" width="49.85546875" style="14" bestFit="1" customWidth="1"/>
    <col min="4" max="5" width="24.28515625" style="15" bestFit="1" customWidth="1"/>
    <col min="6" max="6" width="24.28515625" style="15" customWidth="1"/>
    <col min="7" max="16384" width="9.140625" style="14"/>
  </cols>
  <sheetData>
    <row r="1" spans="1:5" ht="26.25">
      <c r="A1" s="13" t="s">
        <v>18</v>
      </c>
    </row>
    <row r="2" spans="1:5">
      <c r="A2" s="17" t="s">
        <v>19</v>
      </c>
    </row>
    <row r="3" spans="1:5">
      <c r="B3" s="14" t="s">
        <v>20</v>
      </c>
      <c r="E3" s="15">
        <v>2643382841154.0806</v>
      </c>
    </row>
    <row r="4" spans="1:5">
      <c r="B4" s="14" t="s">
        <v>21</v>
      </c>
    </row>
    <row r="5" spans="1:5">
      <c r="C5" s="14" t="s">
        <v>22</v>
      </c>
      <c r="D5" s="15">
        <v>2590756091.9200001</v>
      </c>
    </row>
    <row r="6" spans="1:5">
      <c r="C6" s="14" t="s">
        <v>23</v>
      </c>
      <c r="D6" s="15">
        <v>134568.1</v>
      </c>
    </row>
    <row r="7" spans="1:5">
      <c r="C7" s="14" t="s">
        <v>24</v>
      </c>
      <c r="D7" s="15">
        <v>3577864.6</v>
      </c>
    </row>
    <row r="8" spans="1:5">
      <c r="C8" s="14" t="s">
        <v>25</v>
      </c>
      <c r="D8" s="15">
        <v>89127491.760000005</v>
      </c>
    </row>
    <row r="9" spans="1:5">
      <c r="C9" s="14" t="s">
        <v>26</v>
      </c>
      <c r="D9" s="15">
        <v>10326212.6</v>
      </c>
    </row>
    <row r="10" spans="1:5">
      <c r="C10" s="14" t="s">
        <v>27</v>
      </c>
      <c r="D10" s="15">
        <v>67955028.819999993</v>
      </c>
    </row>
    <row r="11" spans="1:5">
      <c r="C11" s="14" t="s">
        <v>28</v>
      </c>
      <c r="D11" s="15">
        <v>209192298.94999999</v>
      </c>
    </row>
    <row r="12" spans="1:5">
      <c r="C12" s="14" t="s">
        <v>29</v>
      </c>
      <c r="D12" s="15">
        <v>6083826.4800000004</v>
      </c>
    </row>
    <row r="13" spans="1:5">
      <c r="C13" s="14" t="s">
        <v>30</v>
      </c>
      <c r="D13" s="15">
        <v>190870773.31</v>
      </c>
    </row>
    <row r="14" spans="1:5">
      <c r="C14" s="14" t="s">
        <v>31</v>
      </c>
      <c r="D14" s="15">
        <v>6367.44</v>
      </c>
    </row>
    <row r="15" spans="1:5">
      <c r="C15" s="14" t="s">
        <v>32</v>
      </c>
      <c r="D15" s="15">
        <v>4806913.5</v>
      </c>
    </row>
    <row r="16" spans="1:5">
      <c r="C16" s="14" t="s">
        <v>33</v>
      </c>
      <c r="D16" s="15">
        <v>13933935.35</v>
      </c>
    </row>
    <row r="17" spans="3:6">
      <c r="C17" s="14" t="s">
        <v>34</v>
      </c>
      <c r="D17" s="15">
        <v>1459075.06</v>
      </c>
    </row>
    <row r="18" spans="3:6">
      <c r="C18" s="14" t="s">
        <v>35</v>
      </c>
      <c r="D18" s="15">
        <v>4000</v>
      </c>
    </row>
    <row r="19" spans="3:6">
      <c r="C19" s="14" t="s">
        <v>36</v>
      </c>
      <c r="D19" s="15">
        <v>1313655.78</v>
      </c>
    </row>
    <row r="20" spans="3:6">
      <c r="C20" s="14" t="s">
        <v>37</v>
      </c>
      <c r="D20" s="15">
        <v>6069894.1899999902</v>
      </c>
    </row>
    <row r="21" spans="3:6">
      <c r="C21" s="14" t="s">
        <v>38</v>
      </c>
      <c r="D21" s="15">
        <v>41064845586.580498</v>
      </c>
    </row>
    <row r="22" spans="3:6">
      <c r="C22" s="14" t="s">
        <v>39</v>
      </c>
      <c r="D22" s="15">
        <v>2372520688877.5298</v>
      </c>
    </row>
    <row r="23" spans="3:6">
      <c r="C23" s="14" t="s">
        <v>40</v>
      </c>
      <c r="D23" s="15">
        <v>185063133238.14099</v>
      </c>
    </row>
    <row r="24" spans="3:6">
      <c r="C24" s="14" t="s">
        <v>41</v>
      </c>
      <c r="D24" s="15">
        <v>374246862.61000001</v>
      </c>
    </row>
    <row r="25" spans="3:6">
      <c r="C25" s="14" t="s">
        <v>42</v>
      </c>
      <c r="D25" s="15">
        <v>595595471.59000301</v>
      </c>
    </row>
    <row r="26" spans="3:6">
      <c r="C26" s="14" t="s">
        <v>43</v>
      </c>
      <c r="D26" s="15">
        <v>25766217791.719398</v>
      </c>
    </row>
    <row r="27" spans="3:6">
      <c r="C27" s="14" t="s">
        <v>44</v>
      </c>
      <c r="D27" s="15">
        <v>130158012.24000004</v>
      </c>
    </row>
    <row r="28" spans="3:6">
      <c r="E28" s="18">
        <v>2628710503838.2705</v>
      </c>
      <c r="F28" s="18"/>
    </row>
    <row r="29" spans="3:6" ht="21.75" thickBot="1">
      <c r="E29" s="19">
        <v>14672337315.810003</v>
      </c>
      <c r="F29" s="18"/>
    </row>
    <row r="30" spans="3:6" ht="21.75" thickTop="1"/>
  </sheetData>
  <sheetProtection algorithmName="SHA-512" hashValue="PfDqUywIHdNHVHB9B6ajE7lhTYbCuNPkM5AHAgNvmHNBryfGPg/ELQQYfqrq0tfRKLyRrue1ciBaR9k5KU9D4Q==" saltValue="mYKvehUPu8XXHzBqSKfFDg==" spinCount="100000" sheet="1" objects="1" scenarios="1"/>
  <pageMargins left="0.45" right="0" top="0.25" bottom="0" header="0.3" footer="0.3"/>
  <pageSetup scale="9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A1336-7A22-4AD2-B91C-D01AFD25C702}">
  <sheetPr>
    <tabColor rgb="FFFFC000"/>
  </sheetPr>
  <dimension ref="A1:R40"/>
  <sheetViews>
    <sheetView topLeftCell="F16" zoomScale="114" zoomScaleNormal="114" workbookViewId="0">
      <selection activeCell="N44" sqref="N44"/>
    </sheetView>
  </sheetViews>
  <sheetFormatPr defaultColWidth="10.42578125" defaultRowHeight="15.75"/>
  <cols>
    <col min="1" max="1" width="28.85546875" style="469" customWidth="1"/>
    <col min="2" max="2" width="14.85546875" style="469" bestFit="1" customWidth="1"/>
    <col min="3" max="4" width="11.7109375" style="469" bestFit="1" customWidth="1"/>
    <col min="5" max="5" width="15.42578125" style="469" customWidth="1"/>
    <col min="6" max="6" width="12.5703125" style="469" bestFit="1" customWidth="1"/>
    <col min="7" max="8" width="13.140625" style="469" bestFit="1" customWidth="1"/>
    <col min="9" max="9" width="10.28515625" style="469" bestFit="1" customWidth="1"/>
    <col min="10" max="11" width="14.85546875" style="469" bestFit="1" customWidth="1"/>
    <col min="12" max="12" width="11.7109375" style="469" bestFit="1" customWidth="1"/>
    <col min="13" max="13" width="14" style="469" bestFit="1" customWidth="1"/>
    <col min="14" max="14" width="12.85546875" style="469" bestFit="1" customWidth="1"/>
    <col min="15" max="15" width="12.5703125" style="469" bestFit="1" customWidth="1"/>
    <col min="16" max="16" width="11.7109375" style="469" bestFit="1" customWidth="1"/>
    <col min="17" max="17" width="14.85546875" style="469" bestFit="1" customWidth="1"/>
    <col min="18" max="18" width="16.7109375" style="469" customWidth="1"/>
    <col min="19" max="228" width="10.42578125" style="469"/>
    <col min="229" max="229" width="30" style="469" bestFit="1" customWidth="1"/>
    <col min="230" max="230" width="11.28515625" style="469" bestFit="1" customWidth="1"/>
    <col min="231" max="231" width="12.85546875" style="469" bestFit="1" customWidth="1"/>
    <col min="232" max="232" width="10.28515625" style="469" bestFit="1" customWidth="1"/>
    <col min="233" max="233" width="9.5703125" style="469" bestFit="1" customWidth="1"/>
    <col min="234" max="234" width="11.28515625" style="469" bestFit="1" customWidth="1"/>
    <col min="235" max="235" width="10.7109375" style="469" bestFit="1" customWidth="1"/>
    <col min="236" max="236" width="9.42578125" style="469" bestFit="1" customWidth="1"/>
    <col min="237" max="237" width="11.28515625" style="469" bestFit="1" customWidth="1"/>
    <col min="238" max="238" width="13.28515625" style="469" bestFit="1" customWidth="1"/>
    <col min="239" max="239" width="12.140625" style="469" bestFit="1" customWidth="1"/>
    <col min="240" max="240" width="11.42578125" style="469" bestFit="1" customWidth="1"/>
    <col min="241" max="484" width="10.42578125" style="469"/>
    <col min="485" max="485" width="30" style="469" bestFit="1" customWidth="1"/>
    <col min="486" max="486" width="11.28515625" style="469" bestFit="1" customWidth="1"/>
    <col min="487" max="487" width="12.85546875" style="469" bestFit="1" customWidth="1"/>
    <col min="488" max="488" width="10.28515625" style="469" bestFit="1" customWidth="1"/>
    <col min="489" max="489" width="9.5703125" style="469" bestFit="1" customWidth="1"/>
    <col min="490" max="490" width="11.28515625" style="469" bestFit="1" customWidth="1"/>
    <col min="491" max="491" width="10.7109375" style="469" bestFit="1" customWidth="1"/>
    <col min="492" max="492" width="9.42578125" style="469" bestFit="1" customWidth="1"/>
    <col min="493" max="493" width="11.28515625" style="469" bestFit="1" customWidth="1"/>
    <col min="494" max="494" width="13.28515625" style="469" bestFit="1" customWidth="1"/>
    <col min="495" max="495" width="12.140625" style="469" bestFit="1" customWidth="1"/>
    <col min="496" max="496" width="11.42578125" style="469" bestFit="1" customWidth="1"/>
    <col min="497" max="740" width="10.42578125" style="469"/>
    <col min="741" max="741" width="30" style="469" bestFit="1" customWidth="1"/>
    <col min="742" max="742" width="11.28515625" style="469" bestFit="1" customWidth="1"/>
    <col min="743" max="743" width="12.85546875" style="469" bestFit="1" customWidth="1"/>
    <col min="744" max="744" width="10.28515625" style="469" bestFit="1" customWidth="1"/>
    <col min="745" max="745" width="9.5703125" style="469" bestFit="1" customWidth="1"/>
    <col min="746" max="746" width="11.28515625" style="469" bestFit="1" customWidth="1"/>
    <col min="747" max="747" width="10.7109375" style="469" bestFit="1" customWidth="1"/>
    <col min="748" max="748" width="9.42578125" style="469" bestFit="1" customWidth="1"/>
    <col min="749" max="749" width="11.28515625" style="469" bestFit="1" customWidth="1"/>
    <col min="750" max="750" width="13.28515625" style="469" bestFit="1" customWidth="1"/>
    <col min="751" max="751" width="12.140625" style="469" bestFit="1" customWidth="1"/>
    <col min="752" max="752" width="11.42578125" style="469" bestFit="1" customWidth="1"/>
    <col min="753" max="996" width="10.42578125" style="469"/>
    <col min="997" max="997" width="30" style="469" bestFit="1" customWidth="1"/>
    <col min="998" max="998" width="11.28515625" style="469" bestFit="1" customWidth="1"/>
    <col min="999" max="999" width="12.85546875" style="469" bestFit="1" customWidth="1"/>
    <col min="1000" max="1000" width="10.28515625" style="469" bestFit="1" customWidth="1"/>
    <col min="1001" max="1001" width="9.5703125" style="469" bestFit="1" customWidth="1"/>
    <col min="1002" max="1002" width="11.28515625" style="469" bestFit="1" customWidth="1"/>
    <col min="1003" max="1003" width="10.7109375" style="469" bestFit="1" customWidth="1"/>
    <col min="1004" max="1004" width="9.42578125" style="469" bestFit="1" customWidth="1"/>
    <col min="1005" max="1005" width="11.28515625" style="469" bestFit="1" customWidth="1"/>
    <col min="1006" max="1006" width="13.28515625" style="469" bestFit="1" customWidth="1"/>
    <col min="1007" max="1007" width="12.140625" style="469" bestFit="1" customWidth="1"/>
    <col min="1008" max="1008" width="11.42578125" style="469" bestFit="1" customWidth="1"/>
    <col min="1009" max="1252" width="10.42578125" style="469"/>
    <col min="1253" max="1253" width="30" style="469" bestFit="1" customWidth="1"/>
    <col min="1254" max="1254" width="11.28515625" style="469" bestFit="1" customWidth="1"/>
    <col min="1255" max="1255" width="12.85546875" style="469" bestFit="1" customWidth="1"/>
    <col min="1256" max="1256" width="10.28515625" style="469" bestFit="1" customWidth="1"/>
    <col min="1257" max="1257" width="9.5703125" style="469" bestFit="1" customWidth="1"/>
    <col min="1258" max="1258" width="11.28515625" style="469" bestFit="1" customWidth="1"/>
    <col min="1259" max="1259" width="10.7109375" style="469" bestFit="1" customWidth="1"/>
    <col min="1260" max="1260" width="9.42578125" style="469" bestFit="1" customWidth="1"/>
    <col min="1261" max="1261" width="11.28515625" style="469" bestFit="1" customWidth="1"/>
    <col min="1262" max="1262" width="13.28515625" style="469" bestFit="1" customWidth="1"/>
    <col min="1263" max="1263" width="12.140625" style="469" bestFit="1" customWidth="1"/>
    <col min="1264" max="1264" width="11.42578125" style="469" bestFit="1" customWidth="1"/>
    <col min="1265" max="1508" width="10.42578125" style="469"/>
    <col min="1509" max="1509" width="30" style="469" bestFit="1" customWidth="1"/>
    <col min="1510" max="1510" width="11.28515625" style="469" bestFit="1" customWidth="1"/>
    <col min="1511" max="1511" width="12.85546875" style="469" bestFit="1" customWidth="1"/>
    <col min="1512" max="1512" width="10.28515625" style="469" bestFit="1" customWidth="1"/>
    <col min="1513" max="1513" width="9.5703125" style="469" bestFit="1" customWidth="1"/>
    <col min="1514" max="1514" width="11.28515625" style="469" bestFit="1" customWidth="1"/>
    <col min="1515" max="1515" width="10.7109375" style="469" bestFit="1" customWidth="1"/>
    <col min="1516" max="1516" width="9.42578125" style="469" bestFit="1" customWidth="1"/>
    <col min="1517" max="1517" width="11.28515625" style="469" bestFit="1" customWidth="1"/>
    <col min="1518" max="1518" width="13.28515625" style="469" bestFit="1" customWidth="1"/>
    <col min="1519" max="1519" width="12.140625" style="469" bestFit="1" customWidth="1"/>
    <col min="1520" max="1520" width="11.42578125" style="469" bestFit="1" customWidth="1"/>
    <col min="1521" max="1764" width="10.42578125" style="469"/>
    <col min="1765" max="1765" width="30" style="469" bestFit="1" customWidth="1"/>
    <col min="1766" max="1766" width="11.28515625" style="469" bestFit="1" customWidth="1"/>
    <col min="1767" max="1767" width="12.85546875" style="469" bestFit="1" customWidth="1"/>
    <col min="1768" max="1768" width="10.28515625" style="469" bestFit="1" customWidth="1"/>
    <col min="1769" max="1769" width="9.5703125" style="469" bestFit="1" customWidth="1"/>
    <col min="1770" max="1770" width="11.28515625" style="469" bestFit="1" customWidth="1"/>
    <col min="1771" max="1771" width="10.7109375" style="469" bestFit="1" customWidth="1"/>
    <col min="1772" max="1772" width="9.42578125" style="469" bestFit="1" customWidth="1"/>
    <col min="1773" max="1773" width="11.28515625" style="469" bestFit="1" customWidth="1"/>
    <col min="1774" max="1774" width="13.28515625" style="469" bestFit="1" customWidth="1"/>
    <col min="1775" max="1775" width="12.140625" style="469" bestFit="1" customWidth="1"/>
    <col min="1776" max="1776" width="11.42578125" style="469" bestFit="1" customWidth="1"/>
    <col min="1777" max="2020" width="10.42578125" style="469"/>
    <col min="2021" max="2021" width="30" style="469" bestFit="1" customWidth="1"/>
    <col min="2022" max="2022" width="11.28515625" style="469" bestFit="1" customWidth="1"/>
    <col min="2023" max="2023" width="12.85546875" style="469" bestFit="1" customWidth="1"/>
    <col min="2024" max="2024" width="10.28515625" style="469" bestFit="1" customWidth="1"/>
    <col min="2025" max="2025" width="9.5703125" style="469" bestFit="1" customWidth="1"/>
    <col min="2026" max="2026" width="11.28515625" style="469" bestFit="1" customWidth="1"/>
    <col min="2027" max="2027" width="10.7109375" style="469" bestFit="1" customWidth="1"/>
    <col min="2028" max="2028" width="9.42578125" style="469" bestFit="1" customWidth="1"/>
    <col min="2029" max="2029" width="11.28515625" style="469" bestFit="1" customWidth="1"/>
    <col min="2030" max="2030" width="13.28515625" style="469" bestFit="1" customWidth="1"/>
    <col min="2031" max="2031" width="12.140625" style="469" bestFit="1" customWidth="1"/>
    <col min="2032" max="2032" width="11.42578125" style="469" bestFit="1" customWidth="1"/>
    <col min="2033" max="2276" width="10.42578125" style="469"/>
    <col min="2277" max="2277" width="30" style="469" bestFit="1" customWidth="1"/>
    <col min="2278" max="2278" width="11.28515625" style="469" bestFit="1" customWidth="1"/>
    <col min="2279" max="2279" width="12.85546875" style="469" bestFit="1" customWidth="1"/>
    <col min="2280" max="2280" width="10.28515625" style="469" bestFit="1" customWidth="1"/>
    <col min="2281" max="2281" width="9.5703125" style="469" bestFit="1" customWidth="1"/>
    <col min="2282" max="2282" width="11.28515625" style="469" bestFit="1" customWidth="1"/>
    <col min="2283" max="2283" width="10.7109375" style="469" bestFit="1" customWidth="1"/>
    <col min="2284" max="2284" width="9.42578125" style="469" bestFit="1" customWidth="1"/>
    <col min="2285" max="2285" width="11.28515625" style="469" bestFit="1" customWidth="1"/>
    <col min="2286" max="2286" width="13.28515625" style="469" bestFit="1" customWidth="1"/>
    <col min="2287" max="2287" width="12.140625" style="469" bestFit="1" customWidth="1"/>
    <col min="2288" max="2288" width="11.42578125" style="469" bestFit="1" customWidth="1"/>
    <col min="2289" max="2532" width="10.42578125" style="469"/>
    <col min="2533" max="2533" width="30" style="469" bestFit="1" customWidth="1"/>
    <col min="2534" max="2534" width="11.28515625" style="469" bestFit="1" customWidth="1"/>
    <col min="2535" max="2535" width="12.85546875" style="469" bestFit="1" customWidth="1"/>
    <col min="2536" max="2536" width="10.28515625" style="469" bestFit="1" customWidth="1"/>
    <col min="2537" max="2537" width="9.5703125" style="469" bestFit="1" customWidth="1"/>
    <col min="2538" max="2538" width="11.28515625" style="469" bestFit="1" customWidth="1"/>
    <col min="2539" max="2539" width="10.7109375" style="469" bestFit="1" customWidth="1"/>
    <col min="2540" max="2540" width="9.42578125" style="469" bestFit="1" customWidth="1"/>
    <col min="2541" max="2541" width="11.28515625" style="469" bestFit="1" customWidth="1"/>
    <col min="2542" max="2542" width="13.28515625" style="469" bestFit="1" customWidth="1"/>
    <col min="2543" max="2543" width="12.140625" style="469" bestFit="1" customWidth="1"/>
    <col min="2544" max="2544" width="11.42578125" style="469" bestFit="1" customWidth="1"/>
    <col min="2545" max="2788" width="10.42578125" style="469"/>
    <col min="2789" max="2789" width="30" style="469" bestFit="1" customWidth="1"/>
    <col min="2790" max="2790" width="11.28515625" style="469" bestFit="1" customWidth="1"/>
    <col min="2791" max="2791" width="12.85546875" style="469" bestFit="1" customWidth="1"/>
    <col min="2792" max="2792" width="10.28515625" style="469" bestFit="1" customWidth="1"/>
    <col min="2793" max="2793" width="9.5703125" style="469" bestFit="1" customWidth="1"/>
    <col min="2794" max="2794" width="11.28515625" style="469" bestFit="1" customWidth="1"/>
    <col min="2795" max="2795" width="10.7109375" style="469" bestFit="1" customWidth="1"/>
    <col min="2796" max="2796" width="9.42578125" style="469" bestFit="1" customWidth="1"/>
    <col min="2797" max="2797" width="11.28515625" style="469" bestFit="1" customWidth="1"/>
    <col min="2798" max="2798" width="13.28515625" style="469" bestFit="1" customWidth="1"/>
    <col min="2799" max="2799" width="12.140625" style="469" bestFit="1" customWidth="1"/>
    <col min="2800" max="2800" width="11.42578125" style="469" bestFit="1" customWidth="1"/>
    <col min="2801" max="3044" width="10.42578125" style="469"/>
    <col min="3045" max="3045" width="30" style="469" bestFit="1" customWidth="1"/>
    <col min="3046" max="3046" width="11.28515625" style="469" bestFit="1" customWidth="1"/>
    <col min="3047" max="3047" width="12.85546875" style="469" bestFit="1" customWidth="1"/>
    <col min="3048" max="3048" width="10.28515625" style="469" bestFit="1" customWidth="1"/>
    <col min="3049" max="3049" width="9.5703125" style="469" bestFit="1" customWidth="1"/>
    <col min="3050" max="3050" width="11.28515625" style="469" bestFit="1" customWidth="1"/>
    <col min="3051" max="3051" width="10.7109375" style="469" bestFit="1" customWidth="1"/>
    <col min="3052" max="3052" width="9.42578125" style="469" bestFit="1" customWidth="1"/>
    <col min="3053" max="3053" width="11.28515625" style="469" bestFit="1" customWidth="1"/>
    <col min="3054" max="3054" width="13.28515625" style="469" bestFit="1" customWidth="1"/>
    <col min="3055" max="3055" width="12.140625" style="469" bestFit="1" customWidth="1"/>
    <col min="3056" max="3056" width="11.42578125" style="469" bestFit="1" customWidth="1"/>
    <col min="3057" max="3300" width="10.42578125" style="469"/>
    <col min="3301" max="3301" width="30" style="469" bestFit="1" customWidth="1"/>
    <col min="3302" max="3302" width="11.28515625" style="469" bestFit="1" customWidth="1"/>
    <col min="3303" max="3303" width="12.85546875" style="469" bestFit="1" customWidth="1"/>
    <col min="3304" max="3304" width="10.28515625" style="469" bestFit="1" customWidth="1"/>
    <col min="3305" max="3305" width="9.5703125" style="469" bestFit="1" customWidth="1"/>
    <col min="3306" max="3306" width="11.28515625" style="469" bestFit="1" customWidth="1"/>
    <col min="3307" max="3307" width="10.7109375" style="469" bestFit="1" customWidth="1"/>
    <col min="3308" max="3308" width="9.42578125" style="469" bestFit="1" customWidth="1"/>
    <col min="3309" max="3309" width="11.28515625" style="469" bestFit="1" customWidth="1"/>
    <col min="3310" max="3310" width="13.28515625" style="469" bestFit="1" customWidth="1"/>
    <col min="3311" max="3311" width="12.140625" style="469" bestFit="1" customWidth="1"/>
    <col min="3312" max="3312" width="11.42578125" style="469" bestFit="1" customWidth="1"/>
    <col min="3313" max="3556" width="10.42578125" style="469"/>
    <col min="3557" max="3557" width="30" style="469" bestFit="1" customWidth="1"/>
    <col min="3558" max="3558" width="11.28515625" style="469" bestFit="1" customWidth="1"/>
    <col min="3559" max="3559" width="12.85546875" style="469" bestFit="1" customWidth="1"/>
    <col min="3560" max="3560" width="10.28515625" style="469" bestFit="1" customWidth="1"/>
    <col min="3561" max="3561" width="9.5703125" style="469" bestFit="1" customWidth="1"/>
    <col min="3562" max="3562" width="11.28515625" style="469" bestFit="1" customWidth="1"/>
    <col min="3563" max="3563" width="10.7109375" style="469" bestFit="1" customWidth="1"/>
    <col min="3564" max="3564" width="9.42578125" style="469" bestFit="1" customWidth="1"/>
    <col min="3565" max="3565" width="11.28515625" style="469" bestFit="1" customWidth="1"/>
    <col min="3566" max="3566" width="13.28515625" style="469" bestFit="1" customWidth="1"/>
    <col min="3567" max="3567" width="12.140625" style="469" bestFit="1" customWidth="1"/>
    <col min="3568" max="3568" width="11.42578125" style="469" bestFit="1" customWidth="1"/>
    <col min="3569" max="3812" width="10.42578125" style="469"/>
    <col min="3813" max="3813" width="30" style="469" bestFit="1" customWidth="1"/>
    <col min="3814" max="3814" width="11.28515625" style="469" bestFit="1" customWidth="1"/>
    <col min="3815" max="3815" width="12.85546875" style="469" bestFit="1" customWidth="1"/>
    <col min="3816" max="3816" width="10.28515625" style="469" bestFit="1" customWidth="1"/>
    <col min="3817" max="3817" width="9.5703125" style="469" bestFit="1" customWidth="1"/>
    <col min="3818" max="3818" width="11.28515625" style="469" bestFit="1" customWidth="1"/>
    <col min="3819" max="3819" width="10.7109375" style="469" bestFit="1" customWidth="1"/>
    <col min="3820" max="3820" width="9.42578125" style="469" bestFit="1" customWidth="1"/>
    <col min="3821" max="3821" width="11.28515625" style="469" bestFit="1" customWidth="1"/>
    <col min="3822" max="3822" width="13.28515625" style="469" bestFit="1" customWidth="1"/>
    <col min="3823" max="3823" width="12.140625" style="469" bestFit="1" customWidth="1"/>
    <col min="3824" max="3824" width="11.42578125" style="469" bestFit="1" customWidth="1"/>
    <col min="3825" max="4068" width="10.42578125" style="469"/>
    <col min="4069" max="4069" width="30" style="469" bestFit="1" customWidth="1"/>
    <col min="4070" max="4070" width="11.28515625" style="469" bestFit="1" customWidth="1"/>
    <col min="4071" max="4071" width="12.85546875" style="469" bestFit="1" customWidth="1"/>
    <col min="4072" max="4072" width="10.28515625" style="469" bestFit="1" customWidth="1"/>
    <col min="4073" max="4073" width="9.5703125" style="469" bestFit="1" customWidth="1"/>
    <col min="4074" max="4074" width="11.28515625" style="469" bestFit="1" customWidth="1"/>
    <col min="4075" max="4075" width="10.7109375" style="469" bestFit="1" customWidth="1"/>
    <col min="4076" max="4076" width="9.42578125" style="469" bestFit="1" customWidth="1"/>
    <col min="4077" max="4077" width="11.28515625" style="469" bestFit="1" customWidth="1"/>
    <col min="4078" max="4078" width="13.28515625" style="469" bestFit="1" customWidth="1"/>
    <col min="4079" max="4079" width="12.140625" style="469" bestFit="1" customWidth="1"/>
    <col min="4080" max="4080" width="11.42578125" style="469" bestFit="1" customWidth="1"/>
    <col min="4081" max="4324" width="10.42578125" style="469"/>
    <col min="4325" max="4325" width="30" style="469" bestFit="1" customWidth="1"/>
    <col min="4326" max="4326" width="11.28515625" style="469" bestFit="1" customWidth="1"/>
    <col min="4327" max="4327" width="12.85546875" style="469" bestFit="1" customWidth="1"/>
    <col min="4328" max="4328" width="10.28515625" style="469" bestFit="1" customWidth="1"/>
    <col min="4329" max="4329" width="9.5703125" style="469" bestFit="1" customWidth="1"/>
    <col min="4330" max="4330" width="11.28515625" style="469" bestFit="1" customWidth="1"/>
    <col min="4331" max="4331" width="10.7109375" style="469" bestFit="1" customWidth="1"/>
    <col min="4332" max="4332" width="9.42578125" style="469" bestFit="1" customWidth="1"/>
    <col min="4333" max="4333" width="11.28515625" style="469" bestFit="1" customWidth="1"/>
    <col min="4334" max="4334" width="13.28515625" style="469" bestFit="1" customWidth="1"/>
    <col min="4335" max="4335" width="12.140625" style="469" bestFit="1" customWidth="1"/>
    <col min="4336" max="4336" width="11.42578125" style="469" bestFit="1" customWidth="1"/>
    <col min="4337" max="4580" width="10.42578125" style="469"/>
    <col min="4581" max="4581" width="30" style="469" bestFit="1" customWidth="1"/>
    <col min="4582" max="4582" width="11.28515625" style="469" bestFit="1" customWidth="1"/>
    <col min="4583" max="4583" width="12.85546875" style="469" bestFit="1" customWidth="1"/>
    <col min="4584" max="4584" width="10.28515625" style="469" bestFit="1" customWidth="1"/>
    <col min="4585" max="4585" width="9.5703125" style="469" bestFit="1" customWidth="1"/>
    <col min="4586" max="4586" width="11.28515625" style="469" bestFit="1" customWidth="1"/>
    <col min="4587" max="4587" width="10.7109375" style="469" bestFit="1" customWidth="1"/>
    <col min="4588" max="4588" width="9.42578125" style="469" bestFit="1" customWidth="1"/>
    <col min="4589" max="4589" width="11.28515625" style="469" bestFit="1" customWidth="1"/>
    <col min="4590" max="4590" width="13.28515625" style="469" bestFit="1" customWidth="1"/>
    <col min="4591" max="4591" width="12.140625" style="469" bestFit="1" customWidth="1"/>
    <col min="4592" max="4592" width="11.42578125" style="469" bestFit="1" customWidth="1"/>
    <col min="4593" max="4836" width="10.42578125" style="469"/>
    <col min="4837" max="4837" width="30" style="469" bestFit="1" customWidth="1"/>
    <col min="4838" max="4838" width="11.28515625" style="469" bestFit="1" customWidth="1"/>
    <col min="4839" max="4839" width="12.85546875" style="469" bestFit="1" customWidth="1"/>
    <col min="4840" max="4840" width="10.28515625" style="469" bestFit="1" customWidth="1"/>
    <col min="4841" max="4841" width="9.5703125" style="469" bestFit="1" customWidth="1"/>
    <col min="4842" max="4842" width="11.28515625" style="469" bestFit="1" customWidth="1"/>
    <col min="4843" max="4843" width="10.7109375" style="469" bestFit="1" customWidth="1"/>
    <col min="4844" max="4844" width="9.42578125" style="469" bestFit="1" customWidth="1"/>
    <col min="4845" max="4845" width="11.28515625" style="469" bestFit="1" customWidth="1"/>
    <col min="4846" max="4846" width="13.28515625" style="469" bestFit="1" customWidth="1"/>
    <col min="4847" max="4847" width="12.140625" style="469" bestFit="1" customWidth="1"/>
    <col min="4848" max="4848" width="11.42578125" style="469" bestFit="1" customWidth="1"/>
    <col min="4849" max="5092" width="10.42578125" style="469"/>
    <col min="5093" max="5093" width="30" style="469" bestFit="1" customWidth="1"/>
    <col min="5094" max="5094" width="11.28515625" style="469" bestFit="1" customWidth="1"/>
    <col min="5095" max="5095" width="12.85546875" style="469" bestFit="1" customWidth="1"/>
    <col min="5096" max="5096" width="10.28515625" style="469" bestFit="1" customWidth="1"/>
    <col min="5097" max="5097" width="9.5703125" style="469" bestFit="1" customWidth="1"/>
    <col min="5098" max="5098" width="11.28515625" style="469" bestFit="1" customWidth="1"/>
    <col min="5099" max="5099" width="10.7109375" style="469" bestFit="1" customWidth="1"/>
    <col min="5100" max="5100" width="9.42578125" style="469" bestFit="1" customWidth="1"/>
    <col min="5101" max="5101" width="11.28515625" style="469" bestFit="1" customWidth="1"/>
    <col min="5102" max="5102" width="13.28515625" style="469" bestFit="1" customWidth="1"/>
    <col min="5103" max="5103" width="12.140625" style="469" bestFit="1" customWidth="1"/>
    <col min="5104" max="5104" width="11.42578125" style="469" bestFit="1" customWidth="1"/>
    <col min="5105" max="5348" width="10.42578125" style="469"/>
    <col min="5349" max="5349" width="30" style="469" bestFit="1" customWidth="1"/>
    <col min="5350" max="5350" width="11.28515625" style="469" bestFit="1" customWidth="1"/>
    <col min="5351" max="5351" width="12.85546875" style="469" bestFit="1" customWidth="1"/>
    <col min="5352" max="5352" width="10.28515625" style="469" bestFit="1" customWidth="1"/>
    <col min="5353" max="5353" width="9.5703125" style="469" bestFit="1" customWidth="1"/>
    <col min="5354" max="5354" width="11.28515625" style="469" bestFit="1" customWidth="1"/>
    <col min="5355" max="5355" width="10.7109375" style="469" bestFit="1" customWidth="1"/>
    <col min="5356" max="5356" width="9.42578125" style="469" bestFit="1" customWidth="1"/>
    <col min="5357" max="5357" width="11.28515625" style="469" bestFit="1" customWidth="1"/>
    <col min="5358" max="5358" width="13.28515625" style="469" bestFit="1" customWidth="1"/>
    <col min="5359" max="5359" width="12.140625" style="469" bestFit="1" customWidth="1"/>
    <col min="5360" max="5360" width="11.42578125" style="469" bestFit="1" customWidth="1"/>
    <col min="5361" max="5604" width="10.42578125" style="469"/>
    <col min="5605" max="5605" width="30" style="469" bestFit="1" customWidth="1"/>
    <col min="5606" max="5606" width="11.28515625" style="469" bestFit="1" customWidth="1"/>
    <col min="5607" max="5607" width="12.85546875" style="469" bestFit="1" customWidth="1"/>
    <col min="5608" max="5608" width="10.28515625" style="469" bestFit="1" customWidth="1"/>
    <col min="5609" max="5609" width="9.5703125" style="469" bestFit="1" customWidth="1"/>
    <col min="5610" max="5610" width="11.28515625" style="469" bestFit="1" customWidth="1"/>
    <col min="5611" max="5611" width="10.7109375" style="469" bestFit="1" customWidth="1"/>
    <col min="5612" max="5612" width="9.42578125" style="469" bestFit="1" customWidth="1"/>
    <col min="5613" max="5613" width="11.28515625" style="469" bestFit="1" customWidth="1"/>
    <col min="5614" max="5614" width="13.28515625" style="469" bestFit="1" customWidth="1"/>
    <col min="5615" max="5615" width="12.140625" style="469" bestFit="1" customWidth="1"/>
    <col min="5616" max="5616" width="11.42578125" style="469" bestFit="1" customWidth="1"/>
    <col min="5617" max="5860" width="10.42578125" style="469"/>
    <col min="5861" max="5861" width="30" style="469" bestFit="1" customWidth="1"/>
    <col min="5862" max="5862" width="11.28515625" style="469" bestFit="1" customWidth="1"/>
    <col min="5863" max="5863" width="12.85546875" style="469" bestFit="1" customWidth="1"/>
    <col min="5864" max="5864" width="10.28515625" style="469" bestFit="1" customWidth="1"/>
    <col min="5865" max="5865" width="9.5703125" style="469" bestFit="1" customWidth="1"/>
    <col min="5866" max="5866" width="11.28515625" style="469" bestFit="1" customWidth="1"/>
    <col min="5867" max="5867" width="10.7109375" style="469" bestFit="1" customWidth="1"/>
    <col min="5868" max="5868" width="9.42578125" style="469" bestFit="1" customWidth="1"/>
    <col min="5869" max="5869" width="11.28515625" style="469" bestFit="1" customWidth="1"/>
    <col min="5870" max="5870" width="13.28515625" style="469" bestFit="1" customWidth="1"/>
    <col min="5871" max="5871" width="12.140625" style="469" bestFit="1" customWidth="1"/>
    <col min="5872" max="5872" width="11.42578125" style="469" bestFit="1" customWidth="1"/>
    <col min="5873" max="6116" width="10.42578125" style="469"/>
    <col min="6117" max="6117" width="30" style="469" bestFit="1" customWidth="1"/>
    <col min="6118" max="6118" width="11.28515625" style="469" bestFit="1" customWidth="1"/>
    <col min="6119" max="6119" width="12.85546875" style="469" bestFit="1" customWidth="1"/>
    <col min="6120" max="6120" width="10.28515625" style="469" bestFit="1" customWidth="1"/>
    <col min="6121" max="6121" width="9.5703125" style="469" bestFit="1" customWidth="1"/>
    <col min="6122" max="6122" width="11.28515625" style="469" bestFit="1" customWidth="1"/>
    <col min="6123" max="6123" width="10.7109375" style="469" bestFit="1" customWidth="1"/>
    <col min="6124" max="6124" width="9.42578125" style="469" bestFit="1" customWidth="1"/>
    <col min="6125" max="6125" width="11.28515625" style="469" bestFit="1" customWidth="1"/>
    <col min="6126" max="6126" width="13.28515625" style="469" bestFit="1" customWidth="1"/>
    <col min="6127" max="6127" width="12.140625" style="469" bestFit="1" customWidth="1"/>
    <col min="6128" max="6128" width="11.42578125" style="469" bestFit="1" customWidth="1"/>
    <col min="6129" max="6372" width="10.42578125" style="469"/>
    <col min="6373" max="6373" width="30" style="469" bestFit="1" customWidth="1"/>
    <col min="6374" max="6374" width="11.28515625" style="469" bestFit="1" customWidth="1"/>
    <col min="6375" max="6375" width="12.85546875" style="469" bestFit="1" customWidth="1"/>
    <col min="6376" max="6376" width="10.28515625" style="469" bestFit="1" customWidth="1"/>
    <col min="6377" max="6377" width="9.5703125" style="469" bestFit="1" customWidth="1"/>
    <col min="6378" max="6378" width="11.28515625" style="469" bestFit="1" customWidth="1"/>
    <col min="6379" max="6379" width="10.7109375" style="469" bestFit="1" customWidth="1"/>
    <col min="6380" max="6380" width="9.42578125" style="469" bestFit="1" customWidth="1"/>
    <col min="6381" max="6381" width="11.28515625" style="469" bestFit="1" customWidth="1"/>
    <col min="6382" max="6382" width="13.28515625" style="469" bestFit="1" customWidth="1"/>
    <col min="6383" max="6383" width="12.140625" style="469" bestFit="1" customWidth="1"/>
    <col min="6384" max="6384" width="11.42578125" style="469" bestFit="1" customWidth="1"/>
    <col min="6385" max="6628" width="10.42578125" style="469"/>
    <col min="6629" max="6629" width="30" style="469" bestFit="1" customWidth="1"/>
    <col min="6630" max="6630" width="11.28515625" style="469" bestFit="1" customWidth="1"/>
    <col min="6631" max="6631" width="12.85546875" style="469" bestFit="1" customWidth="1"/>
    <col min="6632" max="6632" width="10.28515625" style="469" bestFit="1" customWidth="1"/>
    <col min="6633" max="6633" width="9.5703125" style="469" bestFit="1" customWidth="1"/>
    <col min="6634" max="6634" width="11.28515625" style="469" bestFit="1" customWidth="1"/>
    <col min="6635" max="6635" width="10.7109375" style="469" bestFit="1" customWidth="1"/>
    <col min="6636" max="6636" width="9.42578125" style="469" bestFit="1" customWidth="1"/>
    <col min="6637" max="6637" width="11.28515625" style="469" bestFit="1" customWidth="1"/>
    <col min="6638" max="6638" width="13.28515625" style="469" bestFit="1" customWidth="1"/>
    <col min="6639" max="6639" width="12.140625" style="469" bestFit="1" customWidth="1"/>
    <col min="6640" max="6640" width="11.42578125" style="469" bestFit="1" customWidth="1"/>
    <col min="6641" max="6884" width="10.42578125" style="469"/>
    <col min="6885" max="6885" width="30" style="469" bestFit="1" customWidth="1"/>
    <col min="6886" max="6886" width="11.28515625" style="469" bestFit="1" customWidth="1"/>
    <col min="6887" max="6887" width="12.85546875" style="469" bestFit="1" customWidth="1"/>
    <col min="6888" max="6888" width="10.28515625" style="469" bestFit="1" customWidth="1"/>
    <col min="6889" max="6889" width="9.5703125" style="469" bestFit="1" customWidth="1"/>
    <col min="6890" max="6890" width="11.28515625" style="469" bestFit="1" customWidth="1"/>
    <col min="6891" max="6891" width="10.7109375" style="469" bestFit="1" customWidth="1"/>
    <col min="6892" max="6892" width="9.42578125" style="469" bestFit="1" customWidth="1"/>
    <col min="6893" max="6893" width="11.28515625" style="469" bestFit="1" customWidth="1"/>
    <col min="6894" max="6894" width="13.28515625" style="469" bestFit="1" customWidth="1"/>
    <col min="6895" max="6895" width="12.140625" style="469" bestFit="1" customWidth="1"/>
    <col min="6896" max="6896" width="11.42578125" style="469" bestFit="1" customWidth="1"/>
    <col min="6897" max="7140" width="10.42578125" style="469"/>
    <col min="7141" max="7141" width="30" style="469" bestFit="1" customWidth="1"/>
    <col min="7142" max="7142" width="11.28515625" style="469" bestFit="1" customWidth="1"/>
    <col min="7143" max="7143" width="12.85546875" style="469" bestFit="1" customWidth="1"/>
    <col min="7144" max="7144" width="10.28515625" style="469" bestFit="1" customWidth="1"/>
    <col min="7145" max="7145" width="9.5703125" style="469" bestFit="1" customWidth="1"/>
    <col min="7146" max="7146" width="11.28515625" style="469" bestFit="1" customWidth="1"/>
    <col min="7147" max="7147" width="10.7109375" style="469" bestFit="1" customWidth="1"/>
    <col min="7148" max="7148" width="9.42578125" style="469" bestFit="1" customWidth="1"/>
    <col min="7149" max="7149" width="11.28515625" style="469" bestFit="1" customWidth="1"/>
    <col min="7150" max="7150" width="13.28515625" style="469" bestFit="1" customWidth="1"/>
    <col min="7151" max="7151" width="12.140625" style="469" bestFit="1" customWidth="1"/>
    <col min="7152" max="7152" width="11.42578125" style="469" bestFit="1" customWidth="1"/>
    <col min="7153" max="7396" width="10.42578125" style="469"/>
    <col min="7397" max="7397" width="30" style="469" bestFit="1" customWidth="1"/>
    <col min="7398" max="7398" width="11.28515625" style="469" bestFit="1" customWidth="1"/>
    <col min="7399" max="7399" width="12.85546875" style="469" bestFit="1" customWidth="1"/>
    <col min="7400" max="7400" width="10.28515625" style="469" bestFit="1" customWidth="1"/>
    <col min="7401" max="7401" width="9.5703125" style="469" bestFit="1" customWidth="1"/>
    <col min="7402" max="7402" width="11.28515625" style="469" bestFit="1" customWidth="1"/>
    <col min="7403" max="7403" width="10.7109375" style="469" bestFit="1" customWidth="1"/>
    <col min="7404" max="7404" width="9.42578125" style="469" bestFit="1" customWidth="1"/>
    <col min="7405" max="7405" width="11.28515625" style="469" bestFit="1" customWidth="1"/>
    <col min="7406" max="7406" width="13.28515625" style="469" bestFit="1" customWidth="1"/>
    <col min="7407" max="7407" width="12.140625" style="469" bestFit="1" customWidth="1"/>
    <col min="7408" max="7408" width="11.42578125" style="469" bestFit="1" customWidth="1"/>
    <col min="7409" max="7652" width="10.42578125" style="469"/>
    <col min="7653" max="7653" width="30" style="469" bestFit="1" customWidth="1"/>
    <col min="7654" max="7654" width="11.28515625" style="469" bestFit="1" customWidth="1"/>
    <col min="7655" max="7655" width="12.85546875" style="469" bestFit="1" customWidth="1"/>
    <col min="7656" max="7656" width="10.28515625" style="469" bestFit="1" customWidth="1"/>
    <col min="7657" max="7657" width="9.5703125" style="469" bestFit="1" customWidth="1"/>
    <col min="7658" max="7658" width="11.28515625" style="469" bestFit="1" customWidth="1"/>
    <col min="7659" max="7659" width="10.7109375" style="469" bestFit="1" customWidth="1"/>
    <col min="7660" max="7660" width="9.42578125" style="469" bestFit="1" customWidth="1"/>
    <col min="7661" max="7661" width="11.28515625" style="469" bestFit="1" customWidth="1"/>
    <col min="7662" max="7662" width="13.28515625" style="469" bestFit="1" customWidth="1"/>
    <col min="7663" max="7663" width="12.140625" style="469" bestFit="1" customWidth="1"/>
    <col min="7664" max="7664" width="11.42578125" style="469" bestFit="1" customWidth="1"/>
    <col min="7665" max="7908" width="10.42578125" style="469"/>
    <col min="7909" max="7909" width="30" style="469" bestFit="1" customWidth="1"/>
    <col min="7910" max="7910" width="11.28515625" style="469" bestFit="1" customWidth="1"/>
    <col min="7911" max="7911" width="12.85546875" style="469" bestFit="1" customWidth="1"/>
    <col min="7912" max="7912" width="10.28515625" style="469" bestFit="1" customWidth="1"/>
    <col min="7913" max="7913" width="9.5703125" style="469" bestFit="1" customWidth="1"/>
    <col min="7914" max="7914" width="11.28515625" style="469" bestFit="1" customWidth="1"/>
    <col min="7915" max="7915" width="10.7109375" style="469" bestFit="1" customWidth="1"/>
    <col min="7916" max="7916" width="9.42578125" style="469" bestFit="1" customWidth="1"/>
    <col min="7917" max="7917" width="11.28515625" style="469" bestFit="1" customWidth="1"/>
    <col min="7918" max="7918" width="13.28515625" style="469" bestFit="1" customWidth="1"/>
    <col min="7919" max="7919" width="12.140625" style="469" bestFit="1" customWidth="1"/>
    <col min="7920" max="7920" width="11.42578125" style="469" bestFit="1" customWidth="1"/>
    <col min="7921" max="8164" width="10.42578125" style="469"/>
    <col min="8165" max="8165" width="30" style="469" bestFit="1" customWidth="1"/>
    <col min="8166" max="8166" width="11.28515625" style="469" bestFit="1" customWidth="1"/>
    <col min="8167" max="8167" width="12.85546875" style="469" bestFit="1" customWidth="1"/>
    <col min="8168" max="8168" width="10.28515625" style="469" bestFit="1" customWidth="1"/>
    <col min="8169" max="8169" width="9.5703125" style="469" bestFit="1" customWidth="1"/>
    <col min="8170" max="8170" width="11.28515625" style="469" bestFit="1" customWidth="1"/>
    <col min="8171" max="8171" width="10.7109375" style="469" bestFit="1" customWidth="1"/>
    <col min="8172" max="8172" width="9.42578125" style="469" bestFit="1" customWidth="1"/>
    <col min="8173" max="8173" width="11.28515625" style="469" bestFit="1" customWidth="1"/>
    <col min="8174" max="8174" width="13.28515625" style="469" bestFit="1" customWidth="1"/>
    <col min="8175" max="8175" width="12.140625" style="469" bestFit="1" customWidth="1"/>
    <col min="8176" max="8176" width="11.42578125" style="469" bestFit="1" customWidth="1"/>
    <col min="8177" max="8420" width="10.42578125" style="469"/>
    <col min="8421" max="8421" width="30" style="469" bestFit="1" customWidth="1"/>
    <col min="8422" max="8422" width="11.28515625" style="469" bestFit="1" customWidth="1"/>
    <col min="8423" max="8423" width="12.85546875" style="469" bestFit="1" customWidth="1"/>
    <col min="8424" max="8424" width="10.28515625" style="469" bestFit="1" customWidth="1"/>
    <col min="8425" max="8425" width="9.5703125" style="469" bestFit="1" customWidth="1"/>
    <col min="8426" max="8426" width="11.28515625" style="469" bestFit="1" customWidth="1"/>
    <col min="8427" max="8427" width="10.7109375" style="469" bestFit="1" customWidth="1"/>
    <col min="8428" max="8428" width="9.42578125" style="469" bestFit="1" customWidth="1"/>
    <col min="8429" max="8429" width="11.28515625" style="469" bestFit="1" customWidth="1"/>
    <col min="8430" max="8430" width="13.28515625" style="469" bestFit="1" customWidth="1"/>
    <col min="8431" max="8431" width="12.140625" style="469" bestFit="1" customWidth="1"/>
    <col min="8432" max="8432" width="11.42578125" style="469" bestFit="1" customWidth="1"/>
    <col min="8433" max="8676" width="10.42578125" style="469"/>
    <col min="8677" max="8677" width="30" style="469" bestFit="1" customWidth="1"/>
    <col min="8678" max="8678" width="11.28515625" style="469" bestFit="1" customWidth="1"/>
    <col min="8679" max="8679" width="12.85546875" style="469" bestFit="1" customWidth="1"/>
    <col min="8680" max="8680" width="10.28515625" style="469" bestFit="1" customWidth="1"/>
    <col min="8681" max="8681" width="9.5703125" style="469" bestFit="1" customWidth="1"/>
    <col min="8682" max="8682" width="11.28515625" style="469" bestFit="1" customWidth="1"/>
    <col min="8683" max="8683" width="10.7109375" style="469" bestFit="1" customWidth="1"/>
    <col min="8684" max="8684" width="9.42578125" style="469" bestFit="1" customWidth="1"/>
    <col min="8685" max="8685" width="11.28515625" style="469" bestFit="1" customWidth="1"/>
    <col min="8686" max="8686" width="13.28515625" style="469" bestFit="1" customWidth="1"/>
    <col min="8687" max="8687" width="12.140625" style="469" bestFit="1" customWidth="1"/>
    <col min="8688" max="8688" width="11.42578125" style="469" bestFit="1" customWidth="1"/>
    <col min="8689" max="8932" width="10.42578125" style="469"/>
    <col min="8933" max="8933" width="30" style="469" bestFit="1" customWidth="1"/>
    <col min="8934" max="8934" width="11.28515625" style="469" bestFit="1" customWidth="1"/>
    <col min="8935" max="8935" width="12.85546875" style="469" bestFit="1" customWidth="1"/>
    <col min="8936" max="8936" width="10.28515625" style="469" bestFit="1" customWidth="1"/>
    <col min="8937" max="8937" width="9.5703125" style="469" bestFit="1" customWidth="1"/>
    <col min="8938" max="8938" width="11.28515625" style="469" bestFit="1" customWidth="1"/>
    <col min="8939" max="8939" width="10.7109375" style="469" bestFit="1" customWidth="1"/>
    <col min="8940" max="8940" width="9.42578125" style="469" bestFit="1" customWidth="1"/>
    <col min="8941" max="8941" width="11.28515625" style="469" bestFit="1" customWidth="1"/>
    <col min="8942" max="8942" width="13.28515625" style="469" bestFit="1" customWidth="1"/>
    <col min="8943" max="8943" width="12.140625" style="469" bestFit="1" customWidth="1"/>
    <col min="8944" max="8944" width="11.42578125" style="469" bestFit="1" customWidth="1"/>
    <col min="8945" max="9188" width="10.42578125" style="469"/>
    <col min="9189" max="9189" width="30" style="469" bestFit="1" customWidth="1"/>
    <col min="9190" max="9190" width="11.28515625" style="469" bestFit="1" customWidth="1"/>
    <col min="9191" max="9191" width="12.85546875" style="469" bestFit="1" customWidth="1"/>
    <col min="9192" max="9192" width="10.28515625" style="469" bestFit="1" customWidth="1"/>
    <col min="9193" max="9193" width="9.5703125" style="469" bestFit="1" customWidth="1"/>
    <col min="9194" max="9194" width="11.28515625" style="469" bestFit="1" customWidth="1"/>
    <col min="9195" max="9195" width="10.7109375" style="469" bestFit="1" customWidth="1"/>
    <col min="9196" max="9196" width="9.42578125" style="469" bestFit="1" customWidth="1"/>
    <col min="9197" max="9197" width="11.28515625" style="469" bestFit="1" customWidth="1"/>
    <col min="9198" max="9198" width="13.28515625" style="469" bestFit="1" customWidth="1"/>
    <col min="9199" max="9199" width="12.140625" style="469" bestFit="1" customWidth="1"/>
    <col min="9200" max="9200" width="11.42578125" style="469" bestFit="1" customWidth="1"/>
    <col min="9201" max="9444" width="10.42578125" style="469"/>
    <col min="9445" max="9445" width="30" style="469" bestFit="1" customWidth="1"/>
    <col min="9446" max="9446" width="11.28515625" style="469" bestFit="1" customWidth="1"/>
    <col min="9447" max="9447" width="12.85546875" style="469" bestFit="1" customWidth="1"/>
    <col min="9448" max="9448" width="10.28515625" style="469" bestFit="1" customWidth="1"/>
    <col min="9449" max="9449" width="9.5703125" style="469" bestFit="1" customWidth="1"/>
    <col min="9450" max="9450" width="11.28515625" style="469" bestFit="1" customWidth="1"/>
    <col min="9451" max="9451" width="10.7109375" style="469" bestFit="1" customWidth="1"/>
    <col min="9452" max="9452" width="9.42578125" style="469" bestFit="1" customWidth="1"/>
    <col min="9453" max="9453" width="11.28515625" style="469" bestFit="1" customWidth="1"/>
    <col min="9454" max="9454" width="13.28515625" style="469" bestFit="1" customWidth="1"/>
    <col min="9455" max="9455" width="12.140625" style="469" bestFit="1" customWidth="1"/>
    <col min="9456" max="9456" width="11.42578125" style="469" bestFit="1" customWidth="1"/>
    <col min="9457" max="9700" width="10.42578125" style="469"/>
    <col min="9701" max="9701" width="30" style="469" bestFit="1" customWidth="1"/>
    <col min="9702" max="9702" width="11.28515625" style="469" bestFit="1" customWidth="1"/>
    <col min="9703" max="9703" width="12.85546875" style="469" bestFit="1" customWidth="1"/>
    <col min="9704" max="9704" width="10.28515625" style="469" bestFit="1" customWidth="1"/>
    <col min="9705" max="9705" width="9.5703125" style="469" bestFit="1" customWidth="1"/>
    <col min="9706" max="9706" width="11.28515625" style="469" bestFit="1" customWidth="1"/>
    <col min="9707" max="9707" width="10.7109375" style="469" bestFit="1" customWidth="1"/>
    <col min="9708" max="9708" width="9.42578125" style="469" bestFit="1" customWidth="1"/>
    <col min="9709" max="9709" width="11.28515625" style="469" bestFit="1" customWidth="1"/>
    <col min="9710" max="9710" width="13.28515625" style="469" bestFit="1" customWidth="1"/>
    <col min="9711" max="9711" width="12.140625" style="469" bestFit="1" customWidth="1"/>
    <col min="9712" max="9712" width="11.42578125" style="469" bestFit="1" customWidth="1"/>
    <col min="9713" max="9956" width="10.42578125" style="469"/>
    <col min="9957" max="9957" width="30" style="469" bestFit="1" customWidth="1"/>
    <col min="9958" max="9958" width="11.28515625" style="469" bestFit="1" customWidth="1"/>
    <col min="9959" max="9959" width="12.85546875" style="469" bestFit="1" customWidth="1"/>
    <col min="9960" max="9960" width="10.28515625" style="469" bestFit="1" customWidth="1"/>
    <col min="9961" max="9961" width="9.5703125" style="469" bestFit="1" customWidth="1"/>
    <col min="9962" max="9962" width="11.28515625" style="469" bestFit="1" customWidth="1"/>
    <col min="9963" max="9963" width="10.7109375" style="469" bestFit="1" customWidth="1"/>
    <col min="9964" max="9964" width="9.42578125" style="469" bestFit="1" customWidth="1"/>
    <col min="9965" max="9965" width="11.28515625" style="469" bestFit="1" customWidth="1"/>
    <col min="9966" max="9966" width="13.28515625" style="469" bestFit="1" customWidth="1"/>
    <col min="9967" max="9967" width="12.140625" style="469" bestFit="1" customWidth="1"/>
    <col min="9968" max="9968" width="11.42578125" style="469" bestFit="1" customWidth="1"/>
    <col min="9969" max="10212" width="10.42578125" style="469"/>
    <col min="10213" max="10213" width="30" style="469" bestFit="1" customWidth="1"/>
    <col min="10214" max="10214" width="11.28515625" style="469" bestFit="1" customWidth="1"/>
    <col min="10215" max="10215" width="12.85546875" style="469" bestFit="1" customWidth="1"/>
    <col min="10216" max="10216" width="10.28515625" style="469" bestFit="1" customWidth="1"/>
    <col min="10217" max="10217" width="9.5703125" style="469" bestFit="1" customWidth="1"/>
    <col min="10218" max="10218" width="11.28515625" style="469" bestFit="1" customWidth="1"/>
    <col min="10219" max="10219" width="10.7109375" style="469" bestFit="1" customWidth="1"/>
    <col min="10220" max="10220" width="9.42578125" style="469" bestFit="1" customWidth="1"/>
    <col min="10221" max="10221" width="11.28515625" style="469" bestFit="1" customWidth="1"/>
    <col min="10222" max="10222" width="13.28515625" style="469" bestFit="1" customWidth="1"/>
    <col min="10223" max="10223" width="12.140625" style="469" bestFit="1" customWidth="1"/>
    <col min="10224" max="10224" width="11.42578125" style="469" bestFit="1" customWidth="1"/>
    <col min="10225" max="10468" width="10.42578125" style="469"/>
    <col min="10469" max="10469" width="30" style="469" bestFit="1" customWidth="1"/>
    <col min="10470" max="10470" width="11.28515625" style="469" bestFit="1" customWidth="1"/>
    <col min="10471" max="10471" width="12.85546875" style="469" bestFit="1" customWidth="1"/>
    <col min="10472" max="10472" width="10.28515625" style="469" bestFit="1" customWidth="1"/>
    <col min="10473" max="10473" width="9.5703125" style="469" bestFit="1" customWidth="1"/>
    <col min="10474" max="10474" width="11.28515625" style="469" bestFit="1" customWidth="1"/>
    <col min="10475" max="10475" width="10.7109375" style="469" bestFit="1" customWidth="1"/>
    <col min="10476" max="10476" width="9.42578125" style="469" bestFit="1" customWidth="1"/>
    <col min="10477" max="10477" width="11.28515625" style="469" bestFit="1" customWidth="1"/>
    <col min="10478" max="10478" width="13.28515625" style="469" bestFit="1" customWidth="1"/>
    <col min="10479" max="10479" width="12.140625" style="469" bestFit="1" customWidth="1"/>
    <col min="10480" max="10480" width="11.42578125" style="469" bestFit="1" customWidth="1"/>
    <col min="10481" max="10724" width="10.42578125" style="469"/>
    <col min="10725" max="10725" width="30" style="469" bestFit="1" customWidth="1"/>
    <col min="10726" max="10726" width="11.28515625" style="469" bestFit="1" customWidth="1"/>
    <col min="10727" max="10727" width="12.85546875" style="469" bestFit="1" customWidth="1"/>
    <col min="10728" max="10728" width="10.28515625" style="469" bestFit="1" customWidth="1"/>
    <col min="10729" max="10729" width="9.5703125" style="469" bestFit="1" customWidth="1"/>
    <col min="10730" max="10730" width="11.28515625" style="469" bestFit="1" customWidth="1"/>
    <col min="10731" max="10731" width="10.7109375" style="469" bestFit="1" customWidth="1"/>
    <col min="10732" max="10732" width="9.42578125" style="469" bestFit="1" customWidth="1"/>
    <col min="10733" max="10733" width="11.28515625" style="469" bestFit="1" customWidth="1"/>
    <col min="10734" max="10734" width="13.28515625" style="469" bestFit="1" customWidth="1"/>
    <col min="10735" max="10735" width="12.140625" style="469" bestFit="1" customWidth="1"/>
    <col min="10736" max="10736" width="11.42578125" style="469" bestFit="1" customWidth="1"/>
    <col min="10737" max="10980" width="10.42578125" style="469"/>
    <col min="10981" max="10981" width="30" style="469" bestFit="1" customWidth="1"/>
    <col min="10982" max="10982" width="11.28515625" style="469" bestFit="1" customWidth="1"/>
    <col min="10983" max="10983" width="12.85546875" style="469" bestFit="1" customWidth="1"/>
    <col min="10984" max="10984" width="10.28515625" style="469" bestFit="1" customWidth="1"/>
    <col min="10985" max="10985" width="9.5703125" style="469" bestFit="1" customWidth="1"/>
    <col min="10986" max="10986" width="11.28515625" style="469" bestFit="1" customWidth="1"/>
    <col min="10987" max="10987" width="10.7109375" style="469" bestFit="1" customWidth="1"/>
    <col min="10988" max="10988" width="9.42578125" style="469" bestFit="1" customWidth="1"/>
    <col min="10989" max="10989" width="11.28515625" style="469" bestFit="1" customWidth="1"/>
    <col min="10990" max="10990" width="13.28515625" style="469" bestFit="1" customWidth="1"/>
    <col min="10991" max="10991" width="12.140625" style="469" bestFit="1" customWidth="1"/>
    <col min="10992" max="10992" width="11.42578125" style="469" bestFit="1" customWidth="1"/>
    <col min="10993" max="11236" width="10.42578125" style="469"/>
    <col min="11237" max="11237" width="30" style="469" bestFit="1" customWidth="1"/>
    <col min="11238" max="11238" width="11.28515625" style="469" bestFit="1" customWidth="1"/>
    <col min="11239" max="11239" width="12.85546875" style="469" bestFit="1" customWidth="1"/>
    <col min="11240" max="11240" width="10.28515625" style="469" bestFit="1" customWidth="1"/>
    <col min="11241" max="11241" width="9.5703125" style="469" bestFit="1" customWidth="1"/>
    <col min="11242" max="11242" width="11.28515625" style="469" bestFit="1" customWidth="1"/>
    <col min="11243" max="11243" width="10.7109375" style="469" bestFit="1" customWidth="1"/>
    <col min="11244" max="11244" width="9.42578125" style="469" bestFit="1" customWidth="1"/>
    <col min="11245" max="11245" width="11.28515625" style="469" bestFit="1" customWidth="1"/>
    <col min="11246" max="11246" width="13.28515625" style="469" bestFit="1" customWidth="1"/>
    <col min="11247" max="11247" width="12.140625" style="469" bestFit="1" customWidth="1"/>
    <col min="11248" max="11248" width="11.42578125" style="469" bestFit="1" customWidth="1"/>
    <col min="11249" max="11492" width="10.42578125" style="469"/>
    <col min="11493" max="11493" width="30" style="469" bestFit="1" customWidth="1"/>
    <col min="11494" max="11494" width="11.28515625" style="469" bestFit="1" customWidth="1"/>
    <col min="11495" max="11495" width="12.85546875" style="469" bestFit="1" customWidth="1"/>
    <col min="11496" max="11496" width="10.28515625" style="469" bestFit="1" customWidth="1"/>
    <col min="11497" max="11497" width="9.5703125" style="469" bestFit="1" customWidth="1"/>
    <col min="11498" max="11498" width="11.28515625" style="469" bestFit="1" customWidth="1"/>
    <col min="11499" max="11499" width="10.7109375" style="469" bestFit="1" customWidth="1"/>
    <col min="11500" max="11500" width="9.42578125" style="469" bestFit="1" customWidth="1"/>
    <col min="11501" max="11501" width="11.28515625" style="469" bestFit="1" customWidth="1"/>
    <col min="11502" max="11502" width="13.28515625" style="469" bestFit="1" customWidth="1"/>
    <col min="11503" max="11503" width="12.140625" style="469" bestFit="1" customWidth="1"/>
    <col min="11504" max="11504" width="11.42578125" style="469" bestFit="1" customWidth="1"/>
    <col min="11505" max="11748" width="10.42578125" style="469"/>
    <col min="11749" max="11749" width="30" style="469" bestFit="1" customWidth="1"/>
    <col min="11750" max="11750" width="11.28515625" style="469" bestFit="1" customWidth="1"/>
    <col min="11751" max="11751" width="12.85546875" style="469" bestFit="1" customWidth="1"/>
    <col min="11752" max="11752" width="10.28515625" style="469" bestFit="1" customWidth="1"/>
    <col min="11753" max="11753" width="9.5703125" style="469" bestFit="1" customWidth="1"/>
    <col min="11754" max="11754" width="11.28515625" style="469" bestFit="1" customWidth="1"/>
    <col min="11755" max="11755" width="10.7109375" style="469" bestFit="1" customWidth="1"/>
    <col min="11756" max="11756" width="9.42578125" style="469" bestFit="1" customWidth="1"/>
    <col min="11757" max="11757" width="11.28515625" style="469" bestFit="1" customWidth="1"/>
    <col min="11758" max="11758" width="13.28515625" style="469" bestFit="1" customWidth="1"/>
    <col min="11759" max="11759" width="12.140625" style="469" bestFit="1" customWidth="1"/>
    <col min="11760" max="11760" width="11.42578125" style="469" bestFit="1" customWidth="1"/>
    <col min="11761" max="12004" width="10.42578125" style="469"/>
    <col min="12005" max="12005" width="30" style="469" bestFit="1" customWidth="1"/>
    <col min="12006" max="12006" width="11.28515625" style="469" bestFit="1" customWidth="1"/>
    <col min="12007" max="12007" width="12.85546875" style="469" bestFit="1" customWidth="1"/>
    <col min="12008" max="12008" width="10.28515625" style="469" bestFit="1" customWidth="1"/>
    <col min="12009" max="12009" width="9.5703125" style="469" bestFit="1" customWidth="1"/>
    <col min="12010" max="12010" width="11.28515625" style="469" bestFit="1" customWidth="1"/>
    <col min="12011" max="12011" width="10.7109375" style="469" bestFit="1" customWidth="1"/>
    <col min="12012" max="12012" width="9.42578125" style="469" bestFit="1" customWidth="1"/>
    <col min="12013" max="12013" width="11.28515625" style="469" bestFit="1" customWidth="1"/>
    <col min="12014" max="12014" width="13.28515625" style="469" bestFit="1" customWidth="1"/>
    <col min="12015" max="12015" width="12.140625" style="469" bestFit="1" customWidth="1"/>
    <col min="12016" max="12016" width="11.42578125" style="469" bestFit="1" customWidth="1"/>
    <col min="12017" max="12260" width="10.42578125" style="469"/>
    <col min="12261" max="12261" width="30" style="469" bestFit="1" customWidth="1"/>
    <col min="12262" max="12262" width="11.28515625" style="469" bestFit="1" customWidth="1"/>
    <col min="12263" max="12263" width="12.85546875" style="469" bestFit="1" customWidth="1"/>
    <col min="12264" max="12264" width="10.28515625" style="469" bestFit="1" customWidth="1"/>
    <col min="12265" max="12265" width="9.5703125" style="469" bestFit="1" customWidth="1"/>
    <col min="12266" max="12266" width="11.28515625" style="469" bestFit="1" customWidth="1"/>
    <col min="12267" max="12267" width="10.7109375" style="469" bestFit="1" customWidth="1"/>
    <col min="12268" max="12268" width="9.42578125" style="469" bestFit="1" customWidth="1"/>
    <col min="12269" max="12269" width="11.28515625" style="469" bestFit="1" customWidth="1"/>
    <col min="12270" max="12270" width="13.28515625" style="469" bestFit="1" customWidth="1"/>
    <col min="12271" max="12271" width="12.140625" style="469" bestFit="1" customWidth="1"/>
    <col min="12272" max="12272" width="11.42578125" style="469" bestFit="1" customWidth="1"/>
    <col min="12273" max="12516" width="10.42578125" style="469"/>
    <col min="12517" max="12517" width="30" style="469" bestFit="1" customWidth="1"/>
    <col min="12518" max="12518" width="11.28515625" style="469" bestFit="1" customWidth="1"/>
    <col min="12519" max="12519" width="12.85546875" style="469" bestFit="1" customWidth="1"/>
    <col min="12520" max="12520" width="10.28515625" style="469" bestFit="1" customWidth="1"/>
    <col min="12521" max="12521" width="9.5703125" style="469" bestFit="1" customWidth="1"/>
    <col min="12522" max="12522" width="11.28515625" style="469" bestFit="1" customWidth="1"/>
    <col min="12523" max="12523" width="10.7109375" style="469" bestFit="1" customWidth="1"/>
    <col min="12524" max="12524" width="9.42578125" style="469" bestFit="1" customWidth="1"/>
    <col min="12525" max="12525" width="11.28515625" style="469" bestFit="1" customWidth="1"/>
    <col min="12526" max="12526" width="13.28515625" style="469" bestFit="1" customWidth="1"/>
    <col min="12527" max="12527" width="12.140625" style="469" bestFit="1" customWidth="1"/>
    <col min="12528" max="12528" width="11.42578125" style="469" bestFit="1" customWidth="1"/>
    <col min="12529" max="12772" width="10.42578125" style="469"/>
    <col min="12773" max="12773" width="30" style="469" bestFit="1" customWidth="1"/>
    <col min="12774" max="12774" width="11.28515625" style="469" bestFit="1" customWidth="1"/>
    <col min="12775" max="12775" width="12.85546875" style="469" bestFit="1" customWidth="1"/>
    <col min="12776" max="12776" width="10.28515625" style="469" bestFit="1" customWidth="1"/>
    <col min="12777" max="12777" width="9.5703125" style="469" bestFit="1" customWidth="1"/>
    <col min="12778" max="12778" width="11.28515625" style="469" bestFit="1" customWidth="1"/>
    <col min="12779" max="12779" width="10.7109375" style="469" bestFit="1" customWidth="1"/>
    <col min="12780" max="12780" width="9.42578125" style="469" bestFit="1" customWidth="1"/>
    <col min="12781" max="12781" width="11.28515625" style="469" bestFit="1" customWidth="1"/>
    <col min="12782" max="12782" width="13.28515625" style="469" bestFit="1" customWidth="1"/>
    <col min="12783" max="12783" width="12.140625" style="469" bestFit="1" customWidth="1"/>
    <col min="12784" max="12784" width="11.42578125" style="469" bestFit="1" customWidth="1"/>
    <col min="12785" max="13028" width="10.42578125" style="469"/>
    <col min="13029" max="13029" width="30" style="469" bestFit="1" customWidth="1"/>
    <col min="13030" max="13030" width="11.28515625" style="469" bestFit="1" customWidth="1"/>
    <col min="13031" max="13031" width="12.85546875" style="469" bestFit="1" customWidth="1"/>
    <col min="13032" max="13032" width="10.28515625" style="469" bestFit="1" customWidth="1"/>
    <col min="13033" max="13033" width="9.5703125" style="469" bestFit="1" customWidth="1"/>
    <col min="13034" max="13034" width="11.28515625" style="469" bestFit="1" customWidth="1"/>
    <col min="13035" max="13035" width="10.7109375" style="469" bestFit="1" customWidth="1"/>
    <col min="13036" max="13036" width="9.42578125" style="469" bestFit="1" customWidth="1"/>
    <col min="13037" max="13037" width="11.28515625" style="469" bestFit="1" customWidth="1"/>
    <col min="13038" max="13038" width="13.28515625" style="469" bestFit="1" customWidth="1"/>
    <col min="13039" max="13039" width="12.140625" style="469" bestFit="1" customWidth="1"/>
    <col min="13040" max="13040" width="11.42578125" style="469" bestFit="1" customWidth="1"/>
    <col min="13041" max="13284" width="10.42578125" style="469"/>
    <col min="13285" max="13285" width="30" style="469" bestFit="1" customWidth="1"/>
    <col min="13286" max="13286" width="11.28515625" style="469" bestFit="1" customWidth="1"/>
    <col min="13287" max="13287" width="12.85546875" style="469" bestFit="1" customWidth="1"/>
    <col min="13288" max="13288" width="10.28515625" style="469" bestFit="1" customWidth="1"/>
    <col min="13289" max="13289" width="9.5703125" style="469" bestFit="1" customWidth="1"/>
    <col min="13290" max="13290" width="11.28515625" style="469" bestFit="1" customWidth="1"/>
    <col min="13291" max="13291" width="10.7109375" style="469" bestFit="1" customWidth="1"/>
    <col min="13292" max="13292" width="9.42578125" style="469" bestFit="1" customWidth="1"/>
    <col min="13293" max="13293" width="11.28515625" style="469" bestFit="1" customWidth="1"/>
    <col min="13294" max="13294" width="13.28515625" style="469" bestFit="1" customWidth="1"/>
    <col min="13295" max="13295" width="12.140625" style="469" bestFit="1" customWidth="1"/>
    <col min="13296" max="13296" width="11.42578125" style="469" bestFit="1" customWidth="1"/>
    <col min="13297" max="13540" width="10.42578125" style="469"/>
    <col min="13541" max="13541" width="30" style="469" bestFit="1" customWidth="1"/>
    <col min="13542" max="13542" width="11.28515625" style="469" bestFit="1" customWidth="1"/>
    <col min="13543" max="13543" width="12.85546875" style="469" bestFit="1" customWidth="1"/>
    <col min="13544" max="13544" width="10.28515625" style="469" bestFit="1" customWidth="1"/>
    <col min="13545" max="13545" width="9.5703125" style="469" bestFit="1" customWidth="1"/>
    <col min="13546" max="13546" width="11.28515625" style="469" bestFit="1" customWidth="1"/>
    <col min="13547" max="13547" width="10.7109375" style="469" bestFit="1" customWidth="1"/>
    <col min="13548" max="13548" width="9.42578125" style="469" bestFit="1" customWidth="1"/>
    <col min="13549" max="13549" width="11.28515625" style="469" bestFit="1" customWidth="1"/>
    <col min="13550" max="13550" width="13.28515625" style="469" bestFit="1" customWidth="1"/>
    <col min="13551" max="13551" width="12.140625" style="469" bestFit="1" customWidth="1"/>
    <col min="13552" max="13552" width="11.42578125" style="469" bestFit="1" customWidth="1"/>
    <col min="13553" max="13796" width="10.42578125" style="469"/>
    <col min="13797" max="13797" width="30" style="469" bestFit="1" customWidth="1"/>
    <col min="13798" max="13798" width="11.28515625" style="469" bestFit="1" customWidth="1"/>
    <col min="13799" max="13799" width="12.85546875" style="469" bestFit="1" customWidth="1"/>
    <col min="13800" max="13800" width="10.28515625" style="469" bestFit="1" customWidth="1"/>
    <col min="13801" max="13801" width="9.5703125" style="469" bestFit="1" customWidth="1"/>
    <col min="13802" max="13802" width="11.28515625" style="469" bestFit="1" customWidth="1"/>
    <col min="13803" max="13803" width="10.7109375" style="469" bestFit="1" customWidth="1"/>
    <col min="13804" max="13804" width="9.42578125" style="469" bestFit="1" customWidth="1"/>
    <col min="13805" max="13805" width="11.28515625" style="469" bestFit="1" customWidth="1"/>
    <col min="13806" max="13806" width="13.28515625" style="469" bestFit="1" customWidth="1"/>
    <col min="13807" max="13807" width="12.140625" style="469" bestFit="1" customWidth="1"/>
    <col min="13808" max="13808" width="11.42578125" style="469" bestFit="1" customWidth="1"/>
    <col min="13809" max="14052" width="10.42578125" style="469"/>
    <col min="14053" max="14053" width="30" style="469" bestFit="1" customWidth="1"/>
    <col min="14054" max="14054" width="11.28515625" style="469" bestFit="1" customWidth="1"/>
    <col min="14055" max="14055" width="12.85546875" style="469" bestFit="1" customWidth="1"/>
    <col min="14056" max="14056" width="10.28515625" style="469" bestFit="1" customWidth="1"/>
    <col min="14057" max="14057" width="9.5703125" style="469" bestFit="1" customWidth="1"/>
    <col min="14058" max="14058" width="11.28515625" style="469" bestFit="1" customWidth="1"/>
    <col min="14059" max="14059" width="10.7109375" style="469" bestFit="1" customWidth="1"/>
    <col min="14060" max="14060" width="9.42578125" style="469" bestFit="1" customWidth="1"/>
    <col min="14061" max="14061" width="11.28515625" style="469" bestFit="1" customWidth="1"/>
    <col min="14062" max="14062" width="13.28515625" style="469" bestFit="1" customWidth="1"/>
    <col min="14063" max="14063" width="12.140625" style="469" bestFit="1" customWidth="1"/>
    <col min="14064" max="14064" width="11.42578125" style="469" bestFit="1" customWidth="1"/>
    <col min="14065" max="14308" width="10.42578125" style="469"/>
    <col min="14309" max="14309" width="30" style="469" bestFit="1" customWidth="1"/>
    <col min="14310" max="14310" width="11.28515625" style="469" bestFit="1" customWidth="1"/>
    <col min="14311" max="14311" width="12.85546875" style="469" bestFit="1" customWidth="1"/>
    <col min="14312" max="14312" width="10.28515625" style="469" bestFit="1" customWidth="1"/>
    <col min="14313" max="14313" width="9.5703125" style="469" bestFit="1" customWidth="1"/>
    <col min="14314" max="14314" width="11.28515625" style="469" bestFit="1" customWidth="1"/>
    <col min="14315" max="14315" width="10.7109375" style="469" bestFit="1" customWidth="1"/>
    <col min="14316" max="14316" width="9.42578125" style="469" bestFit="1" customWidth="1"/>
    <col min="14317" max="14317" width="11.28515625" style="469" bestFit="1" customWidth="1"/>
    <col min="14318" max="14318" width="13.28515625" style="469" bestFit="1" customWidth="1"/>
    <col min="14319" max="14319" width="12.140625" style="469" bestFit="1" customWidth="1"/>
    <col min="14320" max="14320" width="11.42578125" style="469" bestFit="1" customWidth="1"/>
    <col min="14321" max="14564" width="10.42578125" style="469"/>
    <col min="14565" max="14565" width="30" style="469" bestFit="1" customWidth="1"/>
    <col min="14566" max="14566" width="11.28515625" style="469" bestFit="1" customWidth="1"/>
    <col min="14567" max="14567" width="12.85546875" style="469" bestFit="1" customWidth="1"/>
    <col min="14568" max="14568" width="10.28515625" style="469" bestFit="1" customWidth="1"/>
    <col min="14569" max="14569" width="9.5703125" style="469" bestFit="1" customWidth="1"/>
    <col min="14570" max="14570" width="11.28515625" style="469" bestFit="1" customWidth="1"/>
    <col min="14571" max="14571" width="10.7109375" style="469" bestFit="1" customWidth="1"/>
    <col min="14572" max="14572" width="9.42578125" style="469" bestFit="1" customWidth="1"/>
    <col min="14573" max="14573" width="11.28515625" style="469" bestFit="1" customWidth="1"/>
    <col min="14574" max="14574" width="13.28515625" style="469" bestFit="1" customWidth="1"/>
    <col min="14575" max="14575" width="12.140625" style="469" bestFit="1" customWidth="1"/>
    <col min="14576" max="14576" width="11.42578125" style="469" bestFit="1" customWidth="1"/>
    <col min="14577" max="14820" width="10.42578125" style="469"/>
    <col min="14821" max="14821" width="30" style="469" bestFit="1" customWidth="1"/>
    <col min="14822" max="14822" width="11.28515625" style="469" bestFit="1" customWidth="1"/>
    <col min="14823" max="14823" width="12.85546875" style="469" bestFit="1" customWidth="1"/>
    <col min="14824" max="14824" width="10.28515625" style="469" bestFit="1" customWidth="1"/>
    <col min="14825" max="14825" width="9.5703125" style="469" bestFit="1" customWidth="1"/>
    <col min="14826" max="14826" width="11.28515625" style="469" bestFit="1" customWidth="1"/>
    <col min="14827" max="14827" width="10.7109375" style="469" bestFit="1" customWidth="1"/>
    <col min="14828" max="14828" width="9.42578125" style="469" bestFit="1" customWidth="1"/>
    <col min="14829" max="14829" width="11.28515625" style="469" bestFit="1" customWidth="1"/>
    <col min="14830" max="14830" width="13.28515625" style="469" bestFit="1" customWidth="1"/>
    <col min="14831" max="14831" width="12.140625" style="469" bestFit="1" customWidth="1"/>
    <col min="14832" max="14832" width="11.42578125" style="469" bestFit="1" customWidth="1"/>
    <col min="14833" max="15076" width="10.42578125" style="469"/>
    <col min="15077" max="15077" width="30" style="469" bestFit="1" customWidth="1"/>
    <col min="15078" max="15078" width="11.28515625" style="469" bestFit="1" customWidth="1"/>
    <col min="15079" max="15079" width="12.85546875" style="469" bestFit="1" customWidth="1"/>
    <col min="15080" max="15080" width="10.28515625" style="469" bestFit="1" customWidth="1"/>
    <col min="15081" max="15081" width="9.5703125" style="469" bestFit="1" customWidth="1"/>
    <col min="15082" max="15082" width="11.28515625" style="469" bestFit="1" customWidth="1"/>
    <col min="15083" max="15083" width="10.7109375" style="469" bestFit="1" customWidth="1"/>
    <col min="15084" max="15084" width="9.42578125" style="469" bestFit="1" customWidth="1"/>
    <col min="15085" max="15085" width="11.28515625" style="469" bestFit="1" customWidth="1"/>
    <col min="15086" max="15086" width="13.28515625" style="469" bestFit="1" customWidth="1"/>
    <col min="15087" max="15087" width="12.140625" style="469" bestFit="1" customWidth="1"/>
    <col min="15088" max="15088" width="11.42578125" style="469" bestFit="1" customWidth="1"/>
    <col min="15089" max="15332" width="10.42578125" style="469"/>
    <col min="15333" max="15333" width="30" style="469" bestFit="1" customWidth="1"/>
    <col min="15334" max="15334" width="11.28515625" style="469" bestFit="1" customWidth="1"/>
    <col min="15335" max="15335" width="12.85546875" style="469" bestFit="1" customWidth="1"/>
    <col min="15336" max="15336" width="10.28515625" style="469" bestFit="1" customWidth="1"/>
    <col min="15337" max="15337" width="9.5703125" style="469" bestFit="1" customWidth="1"/>
    <col min="15338" max="15338" width="11.28515625" style="469" bestFit="1" customWidth="1"/>
    <col min="15339" max="15339" width="10.7109375" style="469" bestFit="1" customWidth="1"/>
    <col min="15340" max="15340" width="9.42578125" style="469" bestFit="1" customWidth="1"/>
    <col min="15341" max="15341" width="11.28515625" style="469" bestFit="1" customWidth="1"/>
    <col min="15342" max="15342" width="13.28515625" style="469" bestFit="1" customWidth="1"/>
    <col min="15343" max="15343" width="12.140625" style="469" bestFit="1" customWidth="1"/>
    <col min="15344" max="15344" width="11.42578125" style="469" bestFit="1" customWidth="1"/>
    <col min="15345" max="15588" width="10.42578125" style="469"/>
    <col min="15589" max="15589" width="30" style="469" bestFit="1" customWidth="1"/>
    <col min="15590" max="15590" width="11.28515625" style="469" bestFit="1" customWidth="1"/>
    <col min="15591" max="15591" width="12.85546875" style="469" bestFit="1" customWidth="1"/>
    <col min="15592" max="15592" width="10.28515625" style="469" bestFit="1" customWidth="1"/>
    <col min="15593" max="15593" width="9.5703125" style="469" bestFit="1" customWidth="1"/>
    <col min="15594" max="15594" width="11.28515625" style="469" bestFit="1" customWidth="1"/>
    <col min="15595" max="15595" width="10.7109375" style="469" bestFit="1" customWidth="1"/>
    <col min="15596" max="15596" width="9.42578125" style="469" bestFit="1" customWidth="1"/>
    <col min="15597" max="15597" width="11.28515625" style="469" bestFit="1" customWidth="1"/>
    <col min="15598" max="15598" width="13.28515625" style="469" bestFit="1" customWidth="1"/>
    <col min="15599" max="15599" width="12.140625" style="469" bestFit="1" customWidth="1"/>
    <col min="15600" max="15600" width="11.42578125" style="469" bestFit="1" customWidth="1"/>
    <col min="15601" max="15844" width="10.42578125" style="469"/>
    <col min="15845" max="15845" width="30" style="469" bestFit="1" customWidth="1"/>
    <col min="15846" max="15846" width="11.28515625" style="469" bestFit="1" customWidth="1"/>
    <col min="15847" max="15847" width="12.85546875" style="469" bestFit="1" customWidth="1"/>
    <col min="15848" max="15848" width="10.28515625" style="469" bestFit="1" customWidth="1"/>
    <col min="15849" max="15849" width="9.5703125" style="469" bestFit="1" customWidth="1"/>
    <col min="15850" max="15850" width="11.28515625" style="469" bestFit="1" customWidth="1"/>
    <col min="15851" max="15851" width="10.7109375" style="469" bestFit="1" customWidth="1"/>
    <col min="15852" max="15852" width="9.42578125" style="469" bestFit="1" customWidth="1"/>
    <col min="15853" max="15853" width="11.28515625" style="469" bestFit="1" customWidth="1"/>
    <col min="15854" max="15854" width="13.28515625" style="469" bestFit="1" customWidth="1"/>
    <col min="15855" max="15855" width="12.140625" style="469" bestFit="1" customWidth="1"/>
    <col min="15856" max="15856" width="11.42578125" style="469" bestFit="1" customWidth="1"/>
    <col min="15857" max="16100" width="10.42578125" style="469"/>
    <col min="16101" max="16101" width="30" style="469" bestFit="1" customWidth="1"/>
    <col min="16102" max="16102" width="11.28515625" style="469" bestFit="1" customWidth="1"/>
    <col min="16103" max="16103" width="12.85546875" style="469" bestFit="1" customWidth="1"/>
    <col min="16104" max="16104" width="10.28515625" style="469" bestFit="1" customWidth="1"/>
    <col min="16105" max="16105" width="9.5703125" style="469" bestFit="1" customWidth="1"/>
    <col min="16106" max="16106" width="11.28515625" style="469" bestFit="1" customWidth="1"/>
    <col min="16107" max="16107" width="10.7109375" style="469" bestFit="1" customWidth="1"/>
    <col min="16108" max="16108" width="9.42578125" style="469" bestFit="1" customWidth="1"/>
    <col min="16109" max="16109" width="11.28515625" style="469" bestFit="1" customWidth="1"/>
    <col min="16110" max="16110" width="13.28515625" style="469" bestFit="1" customWidth="1"/>
    <col min="16111" max="16111" width="12.140625" style="469" bestFit="1" customWidth="1"/>
    <col min="16112" max="16112" width="11.42578125" style="469" bestFit="1" customWidth="1"/>
    <col min="16113" max="16384" width="10.42578125" style="469"/>
  </cols>
  <sheetData>
    <row r="1" spans="1:18" ht="15.75" customHeight="1">
      <c r="A1" s="571" t="s">
        <v>45</v>
      </c>
      <c r="B1" s="571"/>
      <c r="C1" s="571"/>
      <c r="D1" s="571"/>
      <c r="E1" s="571"/>
      <c r="F1" s="571"/>
      <c r="G1" s="571"/>
      <c r="H1" s="571"/>
      <c r="I1" s="571"/>
      <c r="J1" s="571"/>
      <c r="K1" s="571"/>
      <c r="L1" s="571"/>
      <c r="M1" s="571"/>
      <c r="N1" s="571"/>
      <c r="O1" s="571"/>
      <c r="P1" s="571"/>
      <c r="Q1" s="571"/>
      <c r="R1" s="571"/>
    </row>
    <row r="2" spans="1:18" ht="14.25" customHeight="1">
      <c r="A2" s="572" t="s">
        <v>46</v>
      </c>
      <c r="B2" s="574" t="s">
        <v>47</v>
      </c>
      <c r="C2" s="575"/>
      <c r="D2" s="575"/>
      <c r="E2" s="575"/>
      <c r="F2" s="575"/>
      <c r="G2" s="575"/>
      <c r="H2" s="575"/>
      <c r="I2" s="576"/>
      <c r="J2" s="577"/>
      <c r="K2" s="578" t="s">
        <v>48</v>
      </c>
      <c r="L2" s="579"/>
      <c r="M2" s="579"/>
      <c r="N2" s="579"/>
      <c r="O2" s="579"/>
      <c r="P2" s="579"/>
      <c r="Q2" s="580"/>
      <c r="R2" s="581" t="s">
        <v>49</v>
      </c>
    </row>
    <row r="3" spans="1:18" ht="15" customHeight="1">
      <c r="A3" s="573"/>
      <c r="B3" s="581" t="s">
        <v>50</v>
      </c>
      <c r="C3" s="470" t="s">
        <v>51</v>
      </c>
      <c r="D3" s="470" t="s">
        <v>51</v>
      </c>
      <c r="E3" s="584" t="s">
        <v>52</v>
      </c>
      <c r="F3" s="584" t="s">
        <v>53</v>
      </c>
      <c r="G3" s="587" t="s">
        <v>54</v>
      </c>
      <c r="H3" s="470" t="s">
        <v>55</v>
      </c>
      <c r="I3" s="572" t="s">
        <v>56</v>
      </c>
      <c r="J3" s="581" t="s">
        <v>8</v>
      </c>
      <c r="K3" s="470" t="s">
        <v>57</v>
      </c>
      <c r="L3" s="470" t="s">
        <v>51</v>
      </c>
      <c r="M3" s="584" t="s">
        <v>52</v>
      </c>
      <c r="N3" s="584" t="s">
        <v>53</v>
      </c>
      <c r="O3" s="471" t="s">
        <v>55</v>
      </c>
      <c r="P3" s="581" t="s">
        <v>58</v>
      </c>
      <c r="Q3" s="581" t="s">
        <v>8</v>
      </c>
      <c r="R3" s="582"/>
    </row>
    <row r="4" spans="1:18" ht="60" customHeight="1">
      <c r="A4" s="503"/>
      <c r="B4" s="583"/>
      <c r="C4" s="500" t="s">
        <v>59</v>
      </c>
      <c r="D4" s="500" t="s">
        <v>60</v>
      </c>
      <c r="E4" s="585"/>
      <c r="F4" s="586"/>
      <c r="G4" s="585"/>
      <c r="H4" s="500" t="s">
        <v>61</v>
      </c>
      <c r="I4" s="588"/>
      <c r="J4" s="583"/>
      <c r="K4" s="500" t="s">
        <v>62</v>
      </c>
      <c r="L4" s="500" t="s">
        <v>59</v>
      </c>
      <c r="M4" s="585"/>
      <c r="N4" s="586"/>
      <c r="O4" s="503" t="s">
        <v>61</v>
      </c>
      <c r="P4" s="588"/>
      <c r="Q4" s="583"/>
      <c r="R4" s="583"/>
    </row>
    <row r="5" spans="1:18">
      <c r="A5" s="503"/>
      <c r="B5" s="500">
        <v>5101</v>
      </c>
      <c r="C5" s="500">
        <v>5102</v>
      </c>
      <c r="D5" s="500">
        <v>5103</v>
      </c>
      <c r="E5" s="502">
        <v>5104</v>
      </c>
      <c r="F5" s="502">
        <v>5104</v>
      </c>
      <c r="G5" s="502">
        <v>5104</v>
      </c>
      <c r="H5" s="500">
        <v>5105</v>
      </c>
      <c r="I5" s="500"/>
      <c r="J5" s="500"/>
      <c r="K5" s="500">
        <v>5101</v>
      </c>
      <c r="L5" s="500">
        <v>5102</v>
      </c>
      <c r="M5" s="501">
        <v>5104</v>
      </c>
      <c r="N5" s="502">
        <v>5104</v>
      </c>
      <c r="O5" s="503">
        <v>5105</v>
      </c>
      <c r="P5" s="472">
        <v>5106</v>
      </c>
      <c r="Q5" s="500"/>
      <c r="R5" s="500"/>
    </row>
    <row r="6" spans="1:18">
      <c r="A6" s="473" t="s">
        <v>63</v>
      </c>
      <c r="B6" s="474">
        <f t="shared" ref="B6:P6" si="0">SUM(B7:B19)</f>
        <v>8504219590.9561062</v>
      </c>
      <c r="C6" s="474">
        <f t="shared" si="0"/>
        <v>26127084.750000004</v>
      </c>
      <c r="D6" s="474">
        <f t="shared" si="0"/>
        <v>18833553.219999999</v>
      </c>
      <c r="E6" s="474">
        <f t="shared" si="0"/>
        <v>1445715259.1000001</v>
      </c>
      <c r="F6" s="474">
        <f t="shared" si="0"/>
        <v>246535233.48000002</v>
      </c>
      <c r="G6" s="474">
        <f t="shared" si="0"/>
        <v>76021770</v>
      </c>
      <c r="H6" s="474">
        <f t="shared" si="0"/>
        <v>349683246.97000003</v>
      </c>
      <c r="I6" s="474">
        <f t="shared" si="0"/>
        <v>751272.96000000008</v>
      </c>
      <c r="J6" s="474">
        <f>SUM(J7:J19)</f>
        <v>10667887011.436108</v>
      </c>
      <c r="K6" s="474">
        <f t="shared" si="0"/>
        <v>756734387.19266093</v>
      </c>
      <c r="L6" s="474">
        <f t="shared" si="0"/>
        <v>17253489.390000001</v>
      </c>
      <c r="M6" s="474">
        <f t="shared" si="0"/>
        <v>394877417.34267527</v>
      </c>
      <c r="N6" s="474">
        <f t="shared" si="0"/>
        <v>307289751.52793425</v>
      </c>
      <c r="O6" s="474">
        <f t="shared" si="0"/>
        <v>383080028.44768065</v>
      </c>
      <c r="P6" s="474">
        <f t="shared" si="0"/>
        <v>9362788.474477211</v>
      </c>
      <c r="Q6" s="474">
        <f>SUM(Q7:Q19)</f>
        <v>1868597862.3754284</v>
      </c>
      <c r="R6" s="474">
        <f>SUM(R7:R19)</f>
        <v>12536484873.811535</v>
      </c>
    </row>
    <row r="7" spans="1:18" s="479" customFormat="1" ht="14.25" customHeight="1">
      <c r="A7" s="475" t="s">
        <v>64</v>
      </c>
      <c r="B7" s="476">
        <v>816981525.9726584</v>
      </c>
      <c r="C7" s="476">
        <v>1948150</v>
      </c>
      <c r="D7" s="476">
        <v>74811.259999999995</v>
      </c>
      <c r="E7" s="476">
        <v>174922654.79000002</v>
      </c>
      <c r="F7" s="476">
        <v>25011243.739999995</v>
      </c>
      <c r="G7" s="476">
        <v>6893600</v>
      </c>
      <c r="H7" s="476">
        <v>17181490.609999999</v>
      </c>
      <c r="I7" s="476">
        <v>6124.6299999999992</v>
      </c>
      <c r="J7" s="477">
        <f t="shared" ref="J7:J19" si="1">SUM(B7:I7)</f>
        <v>1043019601.0026584</v>
      </c>
      <c r="K7" s="478">
        <v>84704321.719999999</v>
      </c>
      <c r="L7" s="476">
        <v>2390947.6100000003</v>
      </c>
      <c r="M7" s="476">
        <f>ROUND(44981547.7156684,2)</f>
        <v>44981547.719999999</v>
      </c>
      <c r="N7" s="476">
        <v>39296862.368312947</v>
      </c>
      <c r="O7" s="476">
        <v>35280785.632057928</v>
      </c>
      <c r="P7" s="476">
        <v>1048014.55</v>
      </c>
      <c r="Q7" s="477">
        <f t="shared" ref="Q7:Q39" si="2">SUM(K7:P7)</f>
        <v>207702479.60037088</v>
      </c>
      <c r="R7" s="477">
        <f t="shared" ref="R7:R19" si="3">+J7+Q7</f>
        <v>1250722080.6030293</v>
      </c>
    </row>
    <row r="8" spans="1:18" s="479" customFormat="1" ht="14.25" customHeight="1">
      <c r="A8" s="475" t="s">
        <v>65</v>
      </c>
      <c r="B8" s="476">
        <v>892555407.40554893</v>
      </c>
      <c r="C8" s="476">
        <v>2127675</v>
      </c>
      <c r="D8" s="476">
        <v>64132</v>
      </c>
      <c r="E8" s="476">
        <v>275218756.41999996</v>
      </c>
      <c r="F8" s="476">
        <v>30758583.030000005</v>
      </c>
      <c r="G8" s="476">
        <v>6412480</v>
      </c>
      <c r="H8" s="476">
        <v>18404883.59</v>
      </c>
      <c r="I8" s="476">
        <v>22850.52</v>
      </c>
      <c r="J8" s="477">
        <f t="shared" si="1"/>
        <v>1225564767.9655488</v>
      </c>
      <c r="K8" s="478">
        <v>87675575.769999996</v>
      </c>
      <c r="L8" s="480">
        <v>3297409.3600000003</v>
      </c>
      <c r="M8" s="476">
        <v>43135026.63043011</v>
      </c>
      <c r="N8" s="476">
        <v>33320625.769004855</v>
      </c>
      <c r="O8" s="476">
        <v>37442287.122579314</v>
      </c>
      <c r="P8" s="476">
        <v>1084776.7522830497</v>
      </c>
      <c r="Q8" s="477">
        <f t="shared" si="2"/>
        <v>205955701.40429729</v>
      </c>
      <c r="R8" s="477">
        <f t="shared" si="3"/>
        <v>1431520469.3698461</v>
      </c>
    </row>
    <row r="9" spans="1:18" s="479" customFormat="1" ht="14.25" customHeight="1">
      <c r="A9" s="475" t="s">
        <v>66</v>
      </c>
      <c r="B9" s="476">
        <v>802477510.54152226</v>
      </c>
      <c r="C9" s="476">
        <v>1786800</v>
      </c>
      <c r="D9" s="476">
        <v>78032</v>
      </c>
      <c r="E9" s="476">
        <v>207810967.74000001</v>
      </c>
      <c r="F9" s="476">
        <v>23186683.369999994</v>
      </c>
      <c r="G9" s="476">
        <v>6632940</v>
      </c>
      <c r="H9" s="476">
        <v>17590894.919999991</v>
      </c>
      <c r="I9" s="476">
        <v>31534.35</v>
      </c>
      <c r="J9" s="477">
        <f t="shared" si="1"/>
        <v>1059595362.9215223</v>
      </c>
      <c r="K9" s="478">
        <v>77818558.370000005</v>
      </c>
      <c r="L9" s="476">
        <v>2756894.17</v>
      </c>
      <c r="M9" s="476">
        <v>36888541.537811533</v>
      </c>
      <c r="N9" s="476">
        <v>28495387.247047417</v>
      </c>
      <c r="O9" s="476">
        <v>32020181.084519267</v>
      </c>
      <c r="P9" s="476">
        <v>962819.60261809139</v>
      </c>
      <c r="Q9" s="477">
        <f t="shared" si="2"/>
        <v>178942382.01199633</v>
      </c>
      <c r="R9" s="477">
        <f t="shared" si="3"/>
        <v>1238537744.9335186</v>
      </c>
    </row>
    <row r="10" spans="1:18" s="479" customFormat="1" ht="14.25" customHeight="1">
      <c r="A10" s="475" t="s">
        <v>67</v>
      </c>
      <c r="B10" s="476">
        <v>789716195.63691258</v>
      </c>
      <c r="C10" s="476">
        <v>1707487.6</v>
      </c>
      <c r="D10" s="476">
        <v>854253.41999999993</v>
      </c>
      <c r="E10" s="476">
        <v>150077366.35999998</v>
      </c>
      <c r="F10" s="476">
        <v>26000665.70000001</v>
      </c>
      <c r="G10" s="476">
        <v>6672270</v>
      </c>
      <c r="H10" s="476">
        <v>34719975.840000004</v>
      </c>
      <c r="I10" s="476">
        <v>11163.82</v>
      </c>
      <c r="J10" s="477">
        <f t="shared" si="1"/>
        <v>1009759378.3769127</v>
      </c>
      <c r="K10" s="478">
        <v>68295610.549999997</v>
      </c>
      <c r="L10" s="476">
        <v>1347562.06</v>
      </c>
      <c r="M10" s="476">
        <v>32605192.131059103</v>
      </c>
      <c r="N10" s="476">
        <v>25186617.234150287</v>
      </c>
      <c r="O10" s="476">
        <v>28302126.156489778</v>
      </c>
      <c r="P10" s="476">
        <v>844995.76942901884</v>
      </c>
      <c r="Q10" s="477">
        <f t="shared" si="2"/>
        <v>156582103.9011282</v>
      </c>
      <c r="R10" s="477">
        <f t="shared" si="3"/>
        <v>1166341482.2780409</v>
      </c>
    </row>
    <row r="11" spans="1:18" s="479" customFormat="1" ht="14.25" customHeight="1">
      <c r="A11" s="475" t="s">
        <v>68</v>
      </c>
      <c r="B11" s="476">
        <v>870335634.89827585</v>
      </c>
      <c r="C11" s="476">
        <v>2246187.08</v>
      </c>
      <c r="D11" s="476">
        <v>1436875.6</v>
      </c>
      <c r="E11" s="476">
        <v>135212150</v>
      </c>
      <c r="F11" s="476">
        <v>28645405.490000006</v>
      </c>
      <c r="G11" s="476">
        <v>7458970</v>
      </c>
      <c r="H11" s="476">
        <v>54161164.88000001</v>
      </c>
      <c r="I11" s="476">
        <v>13635.68</v>
      </c>
      <c r="J11" s="477">
        <f t="shared" si="1"/>
        <v>1099510023.6282761</v>
      </c>
      <c r="K11" s="478">
        <v>79091952.969999999</v>
      </c>
      <c r="L11" s="476">
        <v>3023614.4000000004</v>
      </c>
      <c r="M11" s="476">
        <v>38526339.458437137</v>
      </c>
      <c r="N11" s="476">
        <v>29760541.24975577</v>
      </c>
      <c r="O11" s="476">
        <v>33441830.838400867</v>
      </c>
      <c r="P11" s="476">
        <v>978574.83247911476</v>
      </c>
      <c r="Q11" s="477">
        <f t="shared" si="2"/>
        <v>184822853.74907291</v>
      </c>
      <c r="R11" s="477">
        <f t="shared" si="3"/>
        <v>1284332877.3773489</v>
      </c>
    </row>
    <row r="12" spans="1:18" s="479" customFormat="1" ht="14.25" customHeight="1">
      <c r="A12" s="475" t="s">
        <v>69</v>
      </c>
      <c r="B12" s="476">
        <v>611791904.90214086</v>
      </c>
      <c r="C12" s="476">
        <v>1596189</v>
      </c>
      <c r="D12" s="476">
        <v>886556.5</v>
      </c>
      <c r="E12" s="476">
        <v>78280701.280000001</v>
      </c>
      <c r="F12" s="476">
        <v>17791338.029999997</v>
      </c>
      <c r="G12" s="476">
        <v>4465200</v>
      </c>
      <c r="H12" s="476">
        <v>31741170.43</v>
      </c>
      <c r="I12" s="476">
        <v>19891</v>
      </c>
      <c r="J12" s="477">
        <f t="shared" si="1"/>
        <v>746572951.14214075</v>
      </c>
      <c r="K12" s="478">
        <v>50703900.080006473</v>
      </c>
      <c r="L12" s="476">
        <v>523950.47999999992</v>
      </c>
      <c r="M12" s="476">
        <f>ROUNDUP(24397158.3660634,2)</f>
        <v>24397158.370000001</v>
      </c>
      <c r="N12" s="476">
        <v>18846136.127553776</v>
      </c>
      <c r="O12" s="476">
        <v>21177346.575990137</v>
      </c>
      <c r="P12" s="476">
        <v>627340.18653414119</v>
      </c>
      <c r="Q12" s="477">
        <f t="shared" si="2"/>
        <v>116275831.82008453</v>
      </c>
      <c r="R12" s="477">
        <f t="shared" si="3"/>
        <v>862848782.96222532</v>
      </c>
    </row>
    <row r="13" spans="1:18" s="479" customFormat="1" ht="14.25" customHeight="1">
      <c r="A13" s="475" t="s">
        <v>70</v>
      </c>
      <c r="B13" s="476">
        <v>477405298.0305177</v>
      </c>
      <c r="C13" s="476">
        <v>1516308</v>
      </c>
      <c r="D13" s="476">
        <v>2275430.12</v>
      </c>
      <c r="E13" s="476">
        <v>64977846.609999999</v>
      </c>
      <c r="F13" s="476">
        <v>14274574.999999998</v>
      </c>
      <c r="G13" s="476">
        <v>3912700</v>
      </c>
      <c r="H13" s="476">
        <v>24854808.560000006</v>
      </c>
      <c r="I13" s="476">
        <v>61865.73</v>
      </c>
      <c r="J13" s="477">
        <f t="shared" si="1"/>
        <v>589278832.0505178</v>
      </c>
      <c r="K13" s="478">
        <v>40842952.455734231</v>
      </c>
      <c r="L13" s="476">
        <v>346673.63</v>
      </c>
      <c r="M13" s="476">
        <v>18739455.277855724</v>
      </c>
      <c r="N13" s="476">
        <v>14475715.565872306</v>
      </c>
      <c r="O13" s="476">
        <v>16266318.114180155</v>
      </c>
      <c r="P13" s="476">
        <v>505334.40961652558</v>
      </c>
      <c r="Q13" s="477">
        <f t="shared" si="2"/>
        <v>91176449.453258961</v>
      </c>
      <c r="R13" s="477">
        <f t="shared" si="3"/>
        <v>680455281.50377679</v>
      </c>
    </row>
    <row r="14" spans="1:18" s="479" customFormat="1" ht="14.25" customHeight="1">
      <c r="A14" s="475" t="s">
        <v>71</v>
      </c>
      <c r="B14" s="476">
        <v>623473906.93925107</v>
      </c>
      <c r="C14" s="476">
        <v>2134190.0500000003</v>
      </c>
      <c r="D14" s="476">
        <v>3279150.27</v>
      </c>
      <c r="E14" s="476">
        <v>66682470.590000004</v>
      </c>
      <c r="F14" s="476">
        <v>14242879.290000003</v>
      </c>
      <c r="G14" s="476">
        <v>6770770</v>
      </c>
      <c r="H14" s="476">
        <v>25706391.809999999</v>
      </c>
      <c r="I14" s="476">
        <v>31067.440000000002</v>
      </c>
      <c r="J14" s="477">
        <f t="shared" si="1"/>
        <v>742320826.38925099</v>
      </c>
      <c r="K14" s="478">
        <v>51313085.759999998</v>
      </c>
      <c r="L14" s="476">
        <v>237815.52</v>
      </c>
      <c r="M14" s="476">
        <v>24033732.277087331</v>
      </c>
      <c r="N14" s="476">
        <v>18565399.43509233</v>
      </c>
      <c r="O14" s="476">
        <v>20861883.597657882</v>
      </c>
      <c r="P14" s="476">
        <v>634877.41069605062</v>
      </c>
      <c r="Q14" s="477">
        <f t="shared" si="2"/>
        <v>115646794.0005336</v>
      </c>
      <c r="R14" s="477">
        <f t="shared" si="3"/>
        <v>857967620.38978457</v>
      </c>
    </row>
    <row r="15" spans="1:18" s="479" customFormat="1" ht="14.25" customHeight="1">
      <c r="A15" s="475" t="s">
        <v>72</v>
      </c>
      <c r="B15" s="476">
        <v>598973590.70220578</v>
      </c>
      <c r="C15" s="476">
        <v>1993718.94</v>
      </c>
      <c r="D15" s="476">
        <v>2290282.44</v>
      </c>
      <c r="E15" s="476">
        <v>70124483.959999993</v>
      </c>
      <c r="F15" s="476">
        <v>18677559.739999998</v>
      </c>
      <c r="G15" s="476">
        <v>6234950</v>
      </c>
      <c r="H15" s="476">
        <v>28091985.810000006</v>
      </c>
      <c r="I15" s="476">
        <v>44123.43</v>
      </c>
      <c r="J15" s="477">
        <f t="shared" si="1"/>
        <v>726430695.02220595</v>
      </c>
      <c r="K15" s="478">
        <v>49662389.07</v>
      </c>
      <c r="L15" s="476">
        <v>448630.38999999996</v>
      </c>
      <c r="M15" s="476">
        <v>24300350.543235678</v>
      </c>
      <c r="N15" s="476">
        <v>18771354.737858806</v>
      </c>
      <c r="O15" s="476">
        <v>21093314.95294093</v>
      </c>
      <c r="P15" s="476">
        <v>614453.96457990922</v>
      </c>
      <c r="Q15" s="477">
        <f t="shared" si="2"/>
        <v>114890493.65861532</v>
      </c>
      <c r="R15" s="477">
        <f t="shared" si="3"/>
        <v>841321188.6808213</v>
      </c>
    </row>
    <row r="16" spans="1:18" s="479" customFormat="1" ht="14.25" customHeight="1">
      <c r="A16" s="475" t="s">
        <v>73</v>
      </c>
      <c r="B16" s="476">
        <v>718563975.3599999</v>
      </c>
      <c r="C16" s="476">
        <v>2678624.3100000005</v>
      </c>
      <c r="D16" s="476">
        <v>3087094.4199999995</v>
      </c>
      <c r="E16" s="476">
        <v>87191756.909999996</v>
      </c>
      <c r="F16" s="476">
        <v>19522623.520000003</v>
      </c>
      <c r="G16" s="476">
        <v>7250370</v>
      </c>
      <c r="H16" s="476">
        <v>36110772.729999997</v>
      </c>
      <c r="I16" s="476">
        <v>467999.93</v>
      </c>
      <c r="J16" s="477">
        <f t="shared" si="1"/>
        <v>874873217.17999971</v>
      </c>
      <c r="K16" s="478">
        <v>60792801.057091713</v>
      </c>
      <c r="L16" s="476">
        <v>425591.87</v>
      </c>
      <c r="M16" s="476">
        <v>30223084.884102684</v>
      </c>
      <c r="N16" s="476">
        <v>23346504.677885521</v>
      </c>
      <c r="O16" s="476">
        <v>26234397.202442996</v>
      </c>
      <c r="P16" s="476">
        <v>752166.34410589084</v>
      </c>
      <c r="Q16" s="477">
        <f t="shared" si="2"/>
        <v>141774546.0356288</v>
      </c>
      <c r="R16" s="477">
        <f t="shared" si="3"/>
        <v>1016647763.2156285</v>
      </c>
    </row>
    <row r="17" spans="1:18" s="479" customFormat="1" ht="14.25" customHeight="1">
      <c r="A17" s="475" t="s">
        <v>74</v>
      </c>
      <c r="B17" s="476">
        <v>500966560.7460373</v>
      </c>
      <c r="C17" s="476">
        <v>1560752.8000000003</v>
      </c>
      <c r="D17" s="476">
        <v>2292987.4900000002</v>
      </c>
      <c r="E17" s="476">
        <v>61186984.609999992</v>
      </c>
      <c r="F17" s="476">
        <v>14475709.779999997</v>
      </c>
      <c r="G17" s="476">
        <v>8049700</v>
      </c>
      <c r="H17" s="476">
        <v>34689940.900000006</v>
      </c>
      <c r="I17" s="476">
        <v>10904.9</v>
      </c>
      <c r="J17" s="477">
        <f t="shared" si="1"/>
        <v>623233541.22603726</v>
      </c>
      <c r="K17" s="478">
        <v>40559975.879828446</v>
      </c>
      <c r="L17" s="476">
        <v>190792.22999999998</v>
      </c>
      <c r="M17" s="476">
        <v>19215559.324549217</v>
      </c>
      <c r="N17" s="476">
        <v>14843492.892241014</v>
      </c>
      <c r="O17" s="476">
        <v>16679588.391471317</v>
      </c>
      <c r="P17" s="476">
        <v>501833.24</v>
      </c>
      <c r="Q17" s="477">
        <f t="shared" si="2"/>
        <v>91991241.958089978</v>
      </c>
      <c r="R17" s="477">
        <f t="shared" si="3"/>
        <v>715224783.18412721</v>
      </c>
    </row>
    <row r="18" spans="1:18" s="479" customFormat="1" ht="14.25" customHeight="1">
      <c r="A18" s="475" t="s">
        <v>75</v>
      </c>
      <c r="B18" s="476">
        <v>559174205.10824502</v>
      </c>
      <c r="C18" s="476">
        <v>2155742.3600000003</v>
      </c>
      <c r="D18" s="476">
        <v>1781106.7000000004</v>
      </c>
      <c r="E18" s="476">
        <v>61444184.420000002</v>
      </c>
      <c r="F18" s="476">
        <v>13947966.789999999</v>
      </c>
      <c r="G18" s="476">
        <v>4994820</v>
      </c>
      <c r="H18" s="476">
        <v>26429766.890000001</v>
      </c>
      <c r="I18" s="476">
        <v>30014.53</v>
      </c>
      <c r="J18" s="477">
        <f t="shared" si="1"/>
        <v>669957806.79824495</v>
      </c>
      <c r="K18" s="478">
        <v>42870951.25</v>
      </c>
      <c r="L18" s="476">
        <v>494135.19999999995</v>
      </c>
      <c r="M18" s="476">
        <v>20415341.522216808</v>
      </c>
      <c r="N18" s="476">
        <v>15770291.754690157</v>
      </c>
      <c r="O18" s="476">
        <v>17721029.490245048</v>
      </c>
      <c r="P18" s="476">
        <v>530426.07198778493</v>
      </c>
      <c r="Q18" s="477">
        <f t="shared" si="2"/>
        <v>97802175.289139792</v>
      </c>
      <c r="R18" s="477">
        <f t="shared" si="3"/>
        <v>767759982.0873847</v>
      </c>
    </row>
    <row r="19" spans="1:18" s="479" customFormat="1" ht="31.5">
      <c r="A19" s="481" t="s">
        <v>76</v>
      </c>
      <c r="B19" s="476">
        <v>241803874.7127912</v>
      </c>
      <c r="C19" s="476">
        <v>2675259.6100000003</v>
      </c>
      <c r="D19" s="476">
        <v>432841</v>
      </c>
      <c r="E19" s="476">
        <v>12584935.41</v>
      </c>
      <c r="F19" s="476">
        <v>0</v>
      </c>
      <c r="G19" s="476">
        <v>273000</v>
      </c>
      <c r="H19" s="476">
        <v>0</v>
      </c>
      <c r="I19" s="476">
        <v>97</v>
      </c>
      <c r="J19" s="477">
        <f t="shared" si="1"/>
        <v>257770007.73279122</v>
      </c>
      <c r="K19" s="478">
        <v>22402312.260000002</v>
      </c>
      <c r="L19" s="476">
        <f>ROUND(1769472.47029435,2)</f>
        <v>1769472.47</v>
      </c>
      <c r="M19" s="476">
        <v>37416087.665889993</v>
      </c>
      <c r="N19" s="476">
        <v>26610822.468469106</v>
      </c>
      <c r="O19" s="476">
        <v>76558939.288705051</v>
      </c>
      <c r="P19" s="476">
        <v>277175.34014763241</v>
      </c>
      <c r="Q19" s="477">
        <f t="shared" si="2"/>
        <v>165034809.49321181</v>
      </c>
      <c r="R19" s="477">
        <f t="shared" si="3"/>
        <v>422804817.22600305</v>
      </c>
    </row>
    <row r="20" spans="1:18">
      <c r="A20" s="473" t="s">
        <v>77</v>
      </c>
      <c r="B20" s="474">
        <f t="shared" ref="B20:P20" si="4">SUM(B21:B38)</f>
        <v>697462756.58927679</v>
      </c>
      <c r="C20" s="474">
        <f t="shared" si="4"/>
        <v>13535933.699999999</v>
      </c>
      <c r="D20" s="474">
        <f t="shared" si="4"/>
        <v>17062461.490000002</v>
      </c>
      <c r="E20" s="474">
        <f t="shared" si="4"/>
        <v>883653167.24000001</v>
      </c>
      <c r="F20" s="474">
        <f t="shared" si="4"/>
        <v>403197.05</v>
      </c>
      <c r="G20" s="474">
        <f t="shared" si="4"/>
        <v>14812724</v>
      </c>
      <c r="H20" s="474">
        <f t="shared" si="4"/>
        <v>3024812.0599999996</v>
      </c>
      <c r="I20" s="474">
        <f t="shared" si="4"/>
        <v>74789.13</v>
      </c>
      <c r="J20" s="474">
        <f>SUM(J21:J38)</f>
        <v>1630029841.2592769</v>
      </c>
      <c r="K20" s="474">
        <f t="shared" si="4"/>
        <v>51501736.820000008</v>
      </c>
      <c r="L20" s="474">
        <f t="shared" si="4"/>
        <v>7058861.1145855216</v>
      </c>
      <c r="M20" s="474">
        <f t="shared" si="4"/>
        <v>109704374.86256881</v>
      </c>
      <c r="N20" s="474">
        <f t="shared" si="4"/>
        <v>108859863.33357111</v>
      </c>
      <c r="O20" s="474">
        <f t="shared" si="4"/>
        <v>228060553.08573431</v>
      </c>
      <c r="P20" s="474">
        <f t="shared" si="4"/>
        <v>637211.52261692425</v>
      </c>
      <c r="Q20" s="474">
        <f t="shared" si="2"/>
        <v>505822600.73907667</v>
      </c>
      <c r="R20" s="474">
        <f>SUM(R21:R38)</f>
        <v>2135852441.9983535</v>
      </c>
    </row>
    <row r="21" spans="1:18" ht="14.25" customHeight="1">
      <c r="A21" s="482" t="s">
        <v>78</v>
      </c>
      <c r="B21" s="483">
        <v>9440584.0028149039</v>
      </c>
      <c r="C21" s="483">
        <v>796000</v>
      </c>
      <c r="D21" s="483">
        <v>146889.76999999999</v>
      </c>
      <c r="E21" s="483">
        <v>3799570.1499999994</v>
      </c>
      <c r="F21" s="483">
        <v>282480</v>
      </c>
      <c r="G21" s="483">
        <v>0</v>
      </c>
      <c r="H21" s="483">
        <v>0</v>
      </c>
      <c r="I21" s="483">
        <v>86.25</v>
      </c>
      <c r="J21" s="484">
        <f t="shared" ref="J21:J38" si="5">SUM(B21:I21)</f>
        <v>14465610.172814902</v>
      </c>
      <c r="K21" s="483">
        <v>377302.1</v>
      </c>
      <c r="L21" s="483">
        <v>343295.19000000006</v>
      </c>
      <c r="M21" s="483">
        <v>591558.01174795628</v>
      </c>
      <c r="N21" s="483">
        <v>388201.35443798627</v>
      </c>
      <c r="O21" s="483">
        <v>1178494.5472345157</v>
      </c>
      <c r="P21" s="483">
        <v>4668.216255118019</v>
      </c>
      <c r="Q21" s="484">
        <f t="shared" si="2"/>
        <v>2883519.4196755765</v>
      </c>
      <c r="R21" s="485">
        <f t="shared" ref="R21:R38" si="6">+J21+Q21</f>
        <v>17349129.592490479</v>
      </c>
    </row>
    <row r="22" spans="1:18" ht="14.25" customHeight="1">
      <c r="A22" s="482" t="s">
        <v>79</v>
      </c>
      <c r="B22" s="483">
        <v>4988546.3938636212</v>
      </c>
      <c r="C22" s="483">
        <v>80400</v>
      </c>
      <c r="D22" s="483">
        <v>382155.89</v>
      </c>
      <c r="E22" s="483">
        <v>48828.22</v>
      </c>
      <c r="F22" s="483">
        <v>0</v>
      </c>
      <c r="G22" s="483">
        <v>0</v>
      </c>
      <c r="H22" s="483">
        <v>0</v>
      </c>
      <c r="I22" s="483">
        <v>2345.6</v>
      </c>
      <c r="J22" s="484">
        <f t="shared" si="5"/>
        <v>5502276.1038636202</v>
      </c>
      <c r="K22" s="483">
        <v>330139.34000000003</v>
      </c>
      <c r="L22" s="483">
        <v>106811.93512012729</v>
      </c>
      <c r="M22" s="483">
        <v>504361.35827599687</v>
      </c>
      <c r="N22" s="483">
        <v>403110.36008703691</v>
      </c>
      <c r="O22" s="483">
        <v>1031182.7306186628</v>
      </c>
      <c r="P22" s="483">
        <v>4084.6892232282667</v>
      </c>
      <c r="Q22" s="484">
        <f t="shared" si="2"/>
        <v>2379690.4133250522</v>
      </c>
      <c r="R22" s="485">
        <f t="shared" si="6"/>
        <v>7881966.517188672</v>
      </c>
    </row>
    <row r="23" spans="1:18" ht="14.25" customHeight="1">
      <c r="A23" s="482" t="s">
        <v>80</v>
      </c>
      <c r="B23" s="483">
        <v>22836874.189870052</v>
      </c>
      <c r="C23" s="483">
        <v>113430</v>
      </c>
      <c r="D23" s="483">
        <v>5200714.13</v>
      </c>
      <c r="E23" s="483">
        <v>169626.78</v>
      </c>
      <c r="F23" s="483">
        <v>0</v>
      </c>
      <c r="G23" s="483">
        <v>0</v>
      </c>
      <c r="H23" s="483">
        <v>0</v>
      </c>
      <c r="I23" s="483">
        <v>6559.29</v>
      </c>
      <c r="J23" s="484">
        <f t="shared" si="5"/>
        <v>28327204.389870051</v>
      </c>
      <c r="K23" s="483">
        <v>1886510.51</v>
      </c>
      <c r="L23" s="483">
        <v>438506.34497215587</v>
      </c>
      <c r="M23" s="483">
        <v>2882064.8763469355</v>
      </c>
      <c r="N23" s="483">
        <v>2536781.6373265889</v>
      </c>
      <c r="O23" s="483">
        <v>5892472.7492495012</v>
      </c>
      <c r="P23" s="483">
        <v>23341.08</v>
      </c>
      <c r="Q23" s="484">
        <f t="shared" si="2"/>
        <v>13659677.197895182</v>
      </c>
      <c r="R23" s="485">
        <f t="shared" si="6"/>
        <v>41986881.587765232</v>
      </c>
    </row>
    <row r="24" spans="1:18" ht="31.5">
      <c r="A24" s="486" t="s">
        <v>81</v>
      </c>
      <c r="B24" s="483">
        <v>49468443.21876616</v>
      </c>
      <c r="C24" s="483">
        <v>547340</v>
      </c>
      <c r="D24" s="483">
        <v>81622.2</v>
      </c>
      <c r="E24" s="483">
        <v>12641633.140000001</v>
      </c>
      <c r="F24" s="483">
        <v>0</v>
      </c>
      <c r="G24" s="483">
        <v>11844800</v>
      </c>
      <c r="H24" s="483">
        <v>0</v>
      </c>
      <c r="I24" s="483">
        <v>6832.24</v>
      </c>
      <c r="J24" s="484">
        <f t="shared" si="5"/>
        <v>74590670.798766151</v>
      </c>
      <c r="K24" s="483">
        <v>1697859.46</v>
      </c>
      <c r="L24" s="483">
        <v>33332.803474940323</v>
      </c>
      <c r="M24" s="483">
        <f>ROUNDDOWN(9851167.26770711,2)</f>
        <v>9851167.2599999998</v>
      </c>
      <c r="N24" s="483">
        <v>6134424.860142963</v>
      </c>
      <c r="O24" s="483">
        <v>23478182.745360259</v>
      </c>
      <c r="P24" s="483">
        <v>21006.98</v>
      </c>
      <c r="Q24" s="484">
        <f t="shared" si="2"/>
        <v>41215974.10897816</v>
      </c>
      <c r="R24" s="485">
        <f t="shared" si="6"/>
        <v>115806644.90774432</v>
      </c>
    </row>
    <row r="25" spans="1:18" ht="14.25" customHeight="1">
      <c r="A25" s="482" t="s">
        <v>82</v>
      </c>
      <c r="B25" s="483">
        <v>29190851.296493404</v>
      </c>
      <c r="C25" s="483">
        <v>2069480.74</v>
      </c>
      <c r="D25" s="483">
        <v>2140</v>
      </c>
      <c r="E25" s="483">
        <v>307139.00999999995</v>
      </c>
      <c r="F25" s="483">
        <v>0</v>
      </c>
      <c r="G25" s="483">
        <v>0</v>
      </c>
      <c r="H25" s="483">
        <v>0</v>
      </c>
      <c r="I25" s="483">
        <v>40</v>
      </c>
      <c r="J25" s="484">
        <f t="shared" si="5"/>
        <v>31569651.046493404</v>
      </c>
      <c r="K25" s="483">
        <v>2358138.13</v>
      </c>
      <c r="L25" s="483">
        <v>320506.12371519493</v>
      </c>
      <c r="M25" s="483">
        <v>3886275.9631712846</v>
      </c>
      <c r="N25" s="483">
        <v>3424655.214956407</v>
      </c>
      <c r="O25" s="483">
        <v>7950997.6281278525</v>
      </c>
      <c r="P25" s="483">
        <v>29176.35159448762</v>
      </c>
      <c r="Q25" s="484">
        <f t="shared" si="2"/>
        <v>17969749.411565226</v>
      </c>
      <c r="R25" s="485">
        <f t="shared" si="6"/>
        <v>49539400.458058625</v>
      </c>
    </row>
    <row r="26" spans="1:18" ht="14.25" customHeight="1">
      <c r="A26" s="482" t="s">
        <v>83</v>
      </c>
      <c r="B26" s="483">
        <v>13972762.347145017</v>
      </c>
      <c r="C26" s="483">
        <v>42100</v>
      </c>
      <c r="D26" s="483">
        <v>22440</v>
      </c>
      <c r="E26" s="483">
        <v>134624.5</v>
      </c>
      <c r="F26" s="483">
        <v>0</v>
      </c>
      <c r="G26" s="483">
        <v>0</v>
      </c>
      <c r="H26" s="483">
        <v>0</v>
      </c>
      <c r="I26" s="483">
        <v>30</v>
      </c>
      <c r="J26" s="484">
        <f t="shared" si="5"/>
        <v>14171956.847145017</v>
      </c>
      <c r="K26" s="483">
        <v>1131906.3</v>
      </c>
      <c r="L26" s="483">
        <v>93409.231108989639</v>
      </c>
      <c r="M26" s="483">
        <v>1942010.0766113726</v>
      </c>
      <c r="N26" s="483">
        <v>1554854.2224782035</v>
      </c>
      <c r="O26" s="483">
        <v>3974538.6784741827</v>
      </c>
      <c r="P26" s="483">
        <v>14004.64</v>
      </c>
      <c r="Q26" s="484">
        <f t="shared" si="2"/>
        <v>8710723.1486727484</v>
      </c>
      <c r="R26" s="485">
        <f t="shared" si="6"/>
        <v>22882679.995817766</v>
      </c>
    </row>
    <row r="27" spans="1:18" ht="14.25" customHeight="1">
      <c r="A27" s="482" t="s">
        <v>84</v>
      </c>
      <c r="B27" s="483">
        <v>53925566.320025846</v>
      </c>
      <c r="C27" s="483">
        <v>2299865</v>
      </c>
      <c r="D27" s="483">
        <v>185275.31</v>
      </c>
      <c r="E27" s="483">
        <v>7187362.5199999996</v>
      </c>
      <c r="F27" s="483">
        <v>0</v>
      </c>
      <c r="G27" s="483">
        <v>0</v>
      </c>
      <c r="H27" s="483">
        <v>0</v>
      </c>
      <c r="I27" s="483">
        <v>54684.2</v>
      </c>
      <c r="J27" s="484">
        <f t="shared" si="5"/>
        <v>63652753.350025848</v>
      </c>
      <c r="K27" s="483">
        <v>3678695.49</v>
      </c>
      <c r="L27" s="483">
        <v>389476.08844709629</v>
      </c>
      <c r="M27" s="483">
        <v>9873193.714992214</v>
      </c>
      <c r="N27" s="483">
        <v>8054415.8315552622</v>
      </c>
      <c r="O27" s="483">
        <v>20269501.98537698</v>
      </c>
      <c r="P27" s="483">
        <v>45515.11</v>
      </c>
      <c r="Q27" s="484">
        <f t="shared" si="2"/>
        <v>42310798.220371552</v>
      </c>
      <c r="R27" s="485">
        <f t="shared" si="6"/>
        <v>105963551.57039741</v>
      </c>
    </row>
    <row r="28" spans="1:18" ht="14.25" customHeight="1">
      <c r="A28" s="482" t="s">
        <v>85</v>
      </c>
      <c r="B28" s="483">
        <v>60577639.313050397</v>
      </c>
      <c r="C28" s="483">
        <v>774400</v>
      </c>
      <c r="D28" s="483">
        <v>360</v>
      </c>
      <c r="E28" s="483">
        <v>154303449.84000003</v>
      </c>
      <c r="F28" s="483">
        <v>0</v>
      </c>
      <c r="G28" s="483">
        <v>80400</v>
      </c>
      <c r="H28" s="483">
        <v>3024812.0599999996</v>
      </c>
      <c r="I28" s="483">
        <v>2510.5300000000002</v>
      </c>
      <c r="J28" s="484">
        <f t="shared" si="5"/>
        <v>218763571.74305043</v>
      </c>
      <c r="K28" s="483">
        <v>4008834.83</v>
      </c>
      <c r="L28" s="483">
        <v>540700.72569291957</v>
      </c>
      <c r="M28" s="483">
        <v>10660122.031116273</v>
      </c>
      <c r="N28" s="483">
        <v>8944973.8851574939</v>
      </c>
      <c r="O28" s="483">
        <v>21885131.272941571</v>
      </c>
      <c r="P28" s="483">
        <v>49599.8</v>
      </c>
      <c r="Q28" s="484">
        <f t="shared" si="2"/>
        <v>46089362.544908255</v>
      </c>
      <c r="R28" s="485">
        <f t="shared" si="6"/>
        <v>264852934.28795868</v>
      </c>
    </row>
    <row r="29" spans="1:18" ht="14.25" customHeight="1">
      <c r="A29" s="482" t="s">
        <v>86</v>
      </c>
      <c r="B29" s="483">
        <v>58175930.388571233</v>
      </c>
      <c r="C29" s="483">
        <v>1124465</v>
      </c>
      <c r="D29" s="483">
        <v>6225</v>
      </c>
      <c r="E29" s="483">
        <v>28487822.879999999</v>
      </c>
      <c r="F29" s="483">
        <v>0</v>
      </c>
      <c r="G29" s="483">
        <v>1851840</v>
      </c>
      <c r="H29" s="483">
        <v>0</v>
      </c>
      <c r="I29" s="483">
        <v>26</v>
      </c>
      <c r="J29" s="484">
        <f t="shared" si="5"/>
        <v>89646309.268571228</v>
      </c>
      <c r="K29" s="483">
        <v>4527625.21</v>
      </c>
      <c r="L29" s="483">
        <v>782174.67593317421</v>
      </c>
      <c r="M29" s="483">
        <v>9470209.5128711835</v>
      </c>
      <c r="N29" s="483">
        <v>7683067.7732267734</v>
      </c>
      <c r="O29" s="483">
        <v>19410594.863292586</v>
      </c>
      <c r="P29" s="483">
        <v>56018.595061416228</v>
      </c>
      <c r="Q29" s="484">
        <f t="shared" si="2"/>
        <v>41929690.630385131</v>
      </c>
      <c r="R29" s="485">
        <f t="shared" si="6"/>
        <v>131575999.89895636</v>
      </c>
    </row>
    <row r="30" spans="1:18" ht="14.25" customHeight="1">
      <c r="A30" s="482" t="s">
        <v>87</v>
      </c>
      <c r="B30" s="483">
        <v>34668165.009909444</v>
      </c>
      <c r="C30" s="483">
        <v>1174114.73</v>
      </c>
      <c r="D30" s="483">
        <v>630985.46000000008</v>
      </c>
      <c r="E30" s="483">
        <v>218574.09</v>
      </c>
      <c r="F30" s="483">
        <v>0</v>
      </c>
      <c r="G30" s="483">
        <v>0</v>
      </c>
      <c r="H30" s="483">
        <v>0</v>
      </c>
      <c r="I30" s="483">
        <v>56</v>
      </c>
      <c r="J30" s="484">
        <f t="shared" si="5"/>
        <v>36691895.289909445</v>
      </c>
      <c r="K30" s="483">
        <v>2688277.47</v>
      </c>
      <c r="L30" s="483">
        <v>365299.83883532218</v>
      </c>
      <c r="M30" s="483">
        <v>4461561.0334664024</v>
      </c>
      <c r="N30" s="483">
        <v>3957477.2993943933</v>
      </c>
      <c r="O30" s="483">
        <v>9128532.0503880084</v>
      </c>
      <c r="P30" s="483">
        <v>33261.040000000001</v>
      </c>
      <c r="Q30" s="484">
        <f t="shared" si="2"/>
        <v>20634408.732084125</v>
      </c>
      <c r="R30" s="485">
        <f t="shared" si="6"/>
        <v>57326304.02199357</v>
      </c>
    </row>
    <row r="31" spans="1:18" ht="14.25" customHeight="1">
      <c r="A31" s="482" t="s">
        <v>88</v>
      </c>
      <c r="B31" s="487">
        <v>40717462.513668701</v>
      </c>
      <c r="C31" s="483">
        <v>285861.7</v>
      </c>
      <c r="D31" s="483">
        <v>3544</v>
      </c>
      <c r="E31" s="483">
        <v>316407.89</v>
      </c>
      <c r="F31" s="487">
        <v>0</v>
      </c>
      <c r="G31" s="487">
        <v>0</v>
      </c>
      <c r="H31" s="487">
        <v>0</v>
      </c>
      <c r="I31" s="487">
        <v>29</v>
      </c>
      <c r="J31" s="485">
        <f t="shared" si="5"/>
        <v>41323305.103668705</v>
      </c>
      <c r="K31" s="487">
        <v>2924091.28</v>
      </c>
      <c r="L31" s="487">
        <v>447883.28820684174</v>
      </c>
      <c r="M31" s="487">
        <v>4538124.2795097008</v>
      </c>
      <c r="N31" s="487">
        <v>4021307.5824491414</v>
      </c>
      <c r="O31" s="487">
        <v>9279684.4499782212</v>
      </c>
      <c r="P31" s="487">
        <v>36178.68</v>
      </c>
      <c r="Q31" s="485">
        <f t="shared" si="2"/>
        <v>21247269.560143903</v>
      </c>
      <c r="R31" s="485">
        <f t="shared" si="6"/>
        <v>62570574.663812608</v>
      </c>
    </row>
    <row r="32" spans="1:18" ht="14.25" customHeight="1">
      <c r="A32" s="482" t="s">
        <v>89</v>
      </c>
      <c r="B32" s="487">
        <v>40232432.990210675</v>
      </c>
      <c r="C32" s="483">
        <v>2234319.42</v>
      </c>
      <c r="D32" s="483">
        <v>9775408.4199999999</v>
      </c>
      <c r="E32" s="483">
        <v>4912069.21</v>
      </c>
      <c r="F32" s="487">
        <v>0</v>
      </c>
      <c r="G32" s="487">
        <v>0</v>
      </c>
      <c r="H32" s="487">
        <v>0</v>
      </c>
      <c r="I32" s="487">
        <v>97</v>
      </c>
      <c r="J32" s="485">
        <f t="shared" si="5"/>
        <v>57154327.040210679</v>
      </c>
      <c r="K32" s="487">
        <v>3301393.39</v>
      </c>
      <c r="L32" s="487">
        <v>251610.654195704</v>
      </c>
      <c r="M32" s="483">
        <v>5609875.3645926807</v>
      </c>
      <c r="N32" s="487">
        <v>4522561.9682703661</v>
      </c>
      <c r="O32" s="487">
        <v>11481680.573728835</v>
      </c>
      <c r="P32" s="487">
        <v>40846.892232282669</v>
      </c>
      <c r="Q32" s="485">
        <f t="shared" si="2"/>
        <v>25207968.843019873</v>
      </c>
      <c r="R32" s="485">
        <f t="shared" si="6"/>
        <v>82362295.883230552</v>
      </c>
    </row>
    <row r="33" spans="1:18" ht="14.25" customHeight="1">
      <c r="A33" s="482" t="s">
        <v>90</v>
      </c>
      <c r="B33" s="487">
        <v>28414272.13576483</v>
      </c>
      <c r="C33" s="483">
        <v>501126.11</v>
      </c>
      <c r="D33" s="483">
        <v>54316</v>
      </c>
      <c r="E33" s="483">
        <v>305394.2</v>
      </c>
      <c r="F33" s="487">
        <v>0</v>
      </c>
      <c r="G33" s="487">
        <v>0</v>
      </c>
      <c r="H33" s="487">
        <v>0</v>
      </c>
      <c r="I33" s="487">
        <v>79</v>
      </c>
      <c r="J33" s="485">
        <f t="shared" si="5"/>
        <v>29275187.445764828</v>
      </c>
      <c r="K33" s="487">
        <v>2310975.37</v>
      </c>
      <c r="L33" s="487">
        <v>296354.80637231504</v>
      </c>
      <c r="M33" s="487">
        <v>4381614.0767378416</v>
      </c>
      <c r="N33" s="487">
        <v>3549066.9063396454</v>
      </c>
      <c r="O33" s="487">
        <v>8974499.2140285671</v>
      </c>
      <c r="P33" s="487">
        <v>28592.824562597867</v>
      </c>
      <c r="Q33" s="485">
        <f t="shared" si="2"/>
        <v>19541103.198040966</v>
      </c>
      <c r="R33" s="485">
        <f t="shared" si="6"/>
        <v>48816290.643805794</v>
      </c>
    </row>
    <row r="34" spans="1:18" ht="31.5">
      <c r="A34" s="486" t="s">
        <v>91</v>
      </c>
      <c r="B34" s="487">
        <v>49876953.260843992</v>
      </c>
      <c r="C34" s="483">
        <v>380846</v>
      </c>
      <c r="D34" s="483">
        <v>420</v>
      </c>
      <c r="E34" s="483">
        <v>2149725.69</v>
      </c>
      <c r="F34" s="487">
        <v>0</v>
      </c>
      <c r="G34" s="487">
        <v>0</v>
      </c>
      <c r="H34" s="487">
        <v>0</v>
      </c>
      <c r="I34" s="487">
        <v>94</v>
      </c>
      <c r="J34" s="485">
        <f t="shared" si="5"/>
        <v>52408038.95084399</v>
      </c>
      <c r="K34" s="487">
        <v>4527625.21</v>
      </c>
      <c r="L34" s="487">
        <v>1000156.0353046937</v>
      </c>
      <c r="M34" s="487">
        <v>7555269.1399999997</v>
      </c>
      <c r="N34" s="487">
        <v>6146337.6007485697</v>
      </c>
      <c r="O34" s="487">
        <v>15459099.67897225</v>
      </c>
      <c r="P34" s="487">
        <v>56018.6</v>
      </c>
      <c r="Q34" s="485">
        <f t="shared" si="2"/>
        <v>34744506.265025511</v>
      </c>
      <c r="R34" s="485">
        <f t="shared" si="6"/>
        <v>87152545.215869501</v>
      </c>
    </row>
    <row r="35" spans="1:18" ht="14.25" customHeight="1">
      <c r="A35" s="482" t="s">
        <v>92</v>
      </c>
      <c r="B35" s="487">
        <v>57719121.272986799</v>
      </c>
      <c r="C35" s="483">
        <v>740160</v>
      </c>
      <c r="D35" s="483">
        <v>506053.20999999996</v>
      </c>
      <c r="E35" s="483">
        <v>1494150.91</v>
      </c>
      <c r="F35" s="487">
        <v>0</v>
      </c>
      <c r="G35" s="487">
        <v>6400</v>
      </c>
      <c r="H35" s="487">
        <v>0</v>
      </c>
      <c r="I35" s="487">
        <v>82</v>
      </c>
      <c r="J35" s="485">
        <f t="shared" si="5"/>
        <v>60465967.392986797</v>
      </c>
      <c r="K35" s="487">
        <v>4574787.9800000004</v>
      </c>
      <c r="L35" s="487">
        <v>835943.14699602232</v>
      </c>
      <c r="M35" s="487">
        <v>12378081.909070471</v>
      </c>
      <c r="N35" s="487">
        <v>11144583.478471454</v>
      </c>
      <c r="O35" s="487">
        <v>25411013.460593842</v>
      </c>
      <c r="P35" s="487">
        <v>56602.122093305981</v>
      </c>
      <c r="Q35" s="485">
        <f t="shared" si="2"/>
        <v>54401012.0972251</v>
      </c>
      <c r="R35" s="485">
        <f t="shared" si="6"/>
        <v>114866979.4902119</v>
      </c>
    </row>
    <row r="36" spans="1:18" ht="14.25" customHeight="1">
      <c r="A36" s="482" t="s">
        <v>93</v>
      </c>
      <c r="B36" s="487">
        <v>35025328.087045349</v>
      </c>
      <c r="C36" s="483">
        <v>116300</v>
      </c>
      <c r="D36" s="483">
        <v>0</v>
      </c>
      <c r="E36" s="483">
        <v>92216474.650000006</v>
      </c>
      <c r="F36" s="487">
        <v>120717.05</v>
      </c>
      <c r="G36" s="487">
        <v>0</v>
      </c>
      <c r="H36" s="487">
        <v>0</v>
      </c>
      <c r="I36" s="487">
        <v>612.91999999999996</v>
      </c>
      <c r="J36" s="485">
        <f t="shared" si="5"/>
        <v>127479432.70704535</v>
      </c>
      <c r="K36" s="487">
        <v>2358138.13</v>
      </c>
      <c r="L36" s="487">
        <v>183391.16371519485</v>
      </c>
      <c r="M36" s="487">
        <v>5446597.7333798138</v>
      </c>
      <c r="N36" s="487">
        <v>4446284.3325936915</v>
      </c>
      <c r="O36" s="487">
        <v>11170734.444240721</v>
      </c>
      <c r="P36" s="487">
        <v>29176.35159448762</v>
      </c>
      <c r="Q36" s="485">
        <f t="shared" si="2"/>
        <v>23634322.155523907</v>
      </c>
      <c r="R36" s="485">
        <f t="shared" si="6"/>
        <v>151113754.86256924</v>
      </c>
    </row>
    <row r="37" spans="1:18" ht="14.25" customHeight="1">
      <c r="A37" s="482" t="s">
        <v>94</v>
      </c>
      <c r="B37" s="488">
        <v>17636879.034350593</v>
      </c>
      <c r="C37" s="488">
        <v>210725</v>
      </c>
      <c r="D37" s="488">
        <v>295</v>
      </c>
      <c r="E37" s="488">
        <v>1652362.0899999999</v>
      </c>
      <c r="F37" s="488">
        <v>0</v>
      </c>
      <c r="G37" s="488">
        <v>1029284</v>
      </c>
      <c r="H37" s="488">
        <v>0</v>
      </c>
      <c r="I37" s="488">
        <v>89</v>
      </c>
      <c r="J37" s="485">
        <f t="shared" si="5"/>
        <v>20529634.124350592</v>
      </c>
      <c r="K37" s="487">
        <v>1179069.07</v>
      </c>
      <c r="L37" s="488">
        <v>153844.10685759745</v>
      </c>
      <c r="M37" s="488">
        <v>2155909.1348829241</v>
      </c>
      <c r="N37" s="487">
        <v>1932037.8116424484</v>
      </c>
      <c r="O37" s="488">
        <v>4414553.8389884084</v>
      </c>
      <c r="P37" s="488">
        <v>14588.18</v>
      </c>
      <c r="Q37" s="485">
        <f t="shared" si="2"/>
        <v>9850002.1423713788</v>
      </c>
      <c r="R37" s="485">
        <f t="shared" si="6"/>
        <v>30379636.266721971</v>
      </c>
    </row>
    <row r="38" spans="1:18" ht="14.25" customHeight="1">
      <c r="A38" s="482" t="s">
        <v>95</v>
      </c>
      <c r="B38" s="488">
        <v>90594944.813895777</v>
      </c>
      <c r="C38" s="488">
        <v>45000</v>
      </c>
      <c r="D38" s="488">
        <v>63617.1</v>
      </c>
      <c r="E38" s="488">
        <v>573307951.47000003</v>
      </c>
      <c r="F38" s="488">
        <v>0</v>
      </c>
      <c r="G38" s="488">
        <v>0</v>
      </c>
      <c r="H38" s="488">
        <v>0</v>
      </c>
      <c r="I38" s="488">
        <v>536.1</v>
      </c>
      <c r="J38" s="485">
        <f t="shared" si="5"/>
        <v>664012049.48389578</v>
      </c>
      <c r="K38" s="487">
        <v>7640367.5499999998</v>
      </c>
      <c r="L38" s="488">
        <v>476164.95563723147</v>
      </c>
      <c r="M38" s="488">
        <v>13516379.385795761</v>
      </c>
      <c r="N38" s="487">
        <v>30015721.214292675</v>
      </c>
      <c r="O38" s="488">
        <v>27669658.174139325</v>
      </c>
      <c r="P38" s="488">
        <v>94531.37</v>
      </c>
      <c r="Q38" s="485">
        <f t="shared" si="2"/>
        <v>79412822.649865001</v>
      </c>
      <c r="R38" s="485">
        <f t="shared" si="6"/>
        <v>743424872.13376081</v>
      </c>
    </row>
    <row r="39" spans="1:18">
      <c r="A39" s="489" t="s">
        <v>49</v>
      </c>
      <c r="B39" s="490">
        <f>+B6+B20</f>
        <v>9201682347.5453835</v>
      </c>
      <c r="C39" s="490">
        <f t="shared" ref="C39:P39" si="7">+C6+C20</f>
        <v>39663018.450000003</v>
      </c>
      <c r="D39" s="490">
        <f t="shared" si="7"/>
        <v>35896014.710000001</v>
      </c>
      <c r="E39" s="490">
        <f t="shared" si="7"/>
        <v>2329368426.3400002</v>
      </c>
      <c r="F39" s="490">
        <f t="shared" si="7"/>
        <v>246938430.53000003</v>
      </c>
      <c r="G39" s="490">
        <f t="shared" si="7"/>
        <v>90834494</v>
      </c>
      <c r="H39" s="490">
        <f t="shared" si="7"/>
        <v>352708059.03000003</v>
      </c>
      <c r="I39" s="490">
        <f t="shared" si="7"/>
        <v>826062.09000000008</v>
      </c>
      <c r="J39" s="474">
        <f>+J6+J20</f>
        <v>12297916852.695385</v>
      </c>
      <c r="K39" s="474">
        <f t="shared" si="7"/>
        <v>808236124.01266098</v>
      </c>
      <c r="L39" s="490">
        <f t="shared" si="7"/>
        <v>24312350.504585523</v>
      </c>
      <c r="M39" s="490">
        <f t="shared" si="7"/>
        <v>504581792.20524406</v>
      </c>
      <c r="N39" s="490">
        <f t="shared" si="7"/>
        <v>416149614.86150539</v>
      </c>
      <c r="O39" s="490">
        <f t="shared" si="7"/>
        <v>611140581.53341496</v>
      </c>
      <c r="P39" s="490">
        <f t="shared" si="7"/>
        <v>9999999.9970941357</v>
      </c>
      <c r="Q39" s="490">
        <f t="shared" si="2"/>
        <v>2374420463.1145048</v>
      </c>
      <c r="R39" s="474">
        <f>+R20+R6</f>
        <v>14672337315.809889</v>
      </c>
    </row>
    <row r="40" spans="1:18" s="520" customFormat="1">
      <c r="A40" s="517" t="s">
        <v>322</v>
      </c>
      <c r="B40" s="518"/>
      <c r="C40" s="518"/>
      <c r="D40" s="518"/>
      <c r="E40" s="518"/>
      <c r="F40" s="518"/>
      <c r="G40" s="518"/>
      <c r="H40" s="518"/>
      <c r="I40" s="518"/>
      <c r="J40" s="519"/>
      <c r="K40" s="519"/>
      <c r="L40" s="518"/>
      <c r="M40" s="518"/>
      <c r="N40" s="518"/>
      <c r="O40" s="518"/>
      <c r="P40" s="518"/>
      <c r="Q40" s="518"/>
      <c r="R40" s="519"/>
    </row>
  </sheetData>
  <sheetProtection algorithmName="SHA-512" hashValue="ftFXO9Naj+Zbo7cfEy2dfaAfVS61NL0EbsNdOfQqH4bGulx2IiVjJcFl/2bo/Q79nfzMsKlgBbv529u9G+hB6A==" saltValue="cv9yeKz1p+pfxR5m/Au2Ag==" spinCount="100000" sheet="1" objects="1" scenarios="1"/>
  <mergeCells count="15">
    <mergeCell ref="A1:R1"/>
    <mergeCell ref="A2:A3"/>
    <mergeCell ref="B2:J2"/>
    <mergeCell ref="K2:Q2"/>
    <mergeCell ref="R2:R4"/>
    <mergeCell ref="B3:B4"/>
    <mergeCell ref="E3:E4"/>
    <mergeCell ref="F3:F4"/>
    <mergeCell ref="G3:G4"/>
    <mergeCell ref="I3:I4"/>
    <mergeCell ref="J3:J4"/>
    <mergeCell ref="M3:M4"/>
    <mergeCell ref="N3:N4"/>
    <mergeCell ref="P3:P4"/>
    <mergeCell ref="Q3:Q4"/>
  </mergeCells>
  <pageMargins left="0.75" right="0" top="0.222440945" bottom="0" header="0.23622047244094499" footer="0.1574803149606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03818-6DDB-4AAE-91CF-638E30F07E19}">
  <sheetPr>
    <tabColor rgb="FFFFC000"/>
  </sheetPr>
  <dimension ref="A1:L70"/>
  <sheetViews>
    <sheetView topLeftCell="A54" zoomScale="98" zoomScaleNormal="98" workbookViewId="0">
      <selection activeCell="I76" sqref="I76"/>
    </sheetView>
  </sheetViews>
  <sheetFormatPr defaultColWidth="9.140625" defaultRowHeight="15.75"/>
  <cols>
    <col min="1" max="1" width="7.42578125" style="44" bestFit="1" customWidth="1"/>
    <col min="2" max="2" width="34.7109375" style="36" customWidth="1"/>
    <col min="3" max="3" width="34.7109375" style="36" bestFit="1" customWidth="1"/>
    <col min="4" max="4" width="5.85546875" style="44" customWidth="1"/>
    <col min="5" max="5" width="15.140625" style="121" customWidth="1"/>
    <col min="6" max="6" width="14.85546875" style="126" bestFit="1" customWidth="1"/>
    <col min="7" max="7" width="17.85546875" style="126" bestFit="1" customWidth="1"/>
    <col min="8" max="8" width="16.28515625" style="126" bestFit="1" customWidth="1"/>
    <col min="9" max="9" width="19.140625" style="121" bestFit="1" customWidth="1"/>
    <col min="10" max="10" width="17.85546875" style="122" bestFit="1" customWidth="1"/>
    <col min="11" max="11" width="25.140625" style="123" customWidth="1"/>
    <col min="12" max="12" width="15.5703125" style="124" bestFit="1" customWidth="1"/>
    <col min="13" max="16384" width="9.140625" style="36"/>
  </cols>
  <sheetData>
    <row r="1" spans="1:12" s="20" customFormat="1" ht="18.75">
      <c r="A1" s="591" t="s">
        <v>96</v>
      </c>
      <c r="B1" s="591"/>
      <c r="C1" s="591"/>
      <c r="D1" s="591"/>
      <c r="E1" s="591"/>
      <c r="F1" s="591"/>
      <c r="G1" s="591"/>
      <c r="H1" s="591"/>
      <c r="I1" s="591"/>
      <c r="J1" s="591"/>
      <c r="K1" s="591"/>
      <c r="L1" s="591"/>
    </row>
    <row r="2" spans="1:12" s="23" customFormat="1">
      <c r="A2" s="21"/>
      <c r="B2" s="21"/>
      <c r="C2" s="21"/>
      <c r="D2" s="21"/>
      <c r="E2" s="464"/>
      <c r="F2" s="464"/>
      <c r="G2" s="464"/>
      <c r="H2" s="464"/>
      <c r="I2" s="22"/>
      <c r="J2" s="22"/>
      <c r="K2" s="22"/>
      <c r="L2" s="515"/>
    </row>
    <row r="3" spans="1:12" s="29" customFormat="1">
      <c r="A3" s="24" t="s">
        <v>97</v>
      </c>
      <c r="B3" s="24" t="s">
        <v>46</v>
      </c>
      <c r="C3" s="24" t="s">
        <v>98</v>
      </c>
      <c r="D3" s="24" t="s">
        <v>99</v>
      </c>
      <c r="E3" s="25" t="s">
        <v>5</v>
      </c>
      <c r="F3" s="26" t="s">
        <v>6</v>
      </c>
      <c r="G3" s="26" t="s">
        <v>7</v>
      </c>
      <c r="H3" s="26" t="s">
        <v>100</v>
      </c>
      <c r="I3" s="25" t="s">
        <v>49</v>
      </c>
      <c r="J3" s="27" t="s">
        <v>101</v>
      </c>
      <c r="K3" s="24" t="s">
        <v>102</v>
      </c>
      <c r="L3" s="28" t="s">
        <v>103</v>
      </c>
    </row>
    <row r="4" spans="1:12">
      <c r="A4" s="30"/>
      <c r="B4" s="31" t="s">
        <v>104</v>
      </c>
      <c r="C4" s="31"/>
      <c r="D4" s="32"/>
      <c r="E4" s="33">
        <f t="shared" ref="E4:J4" si="0">SUM(E5:E17)</f>
        <v>8893858835.4035435</v>
      </c>
      <c r="F4" s="33">
        <f t="shared" si="0"/>
        <v>1717240032.3105271</v>
      </c>
      <c r="G4" s="33">
        <f t="shared" si="0"/>
        <v>1192622730.6785073</v>
      </c>
      <c r="H4" s="33">
        <f t="shared" si="0"/>
        <v>732763275.41768074</v>
      </c>
      <c r="I4" s="33">
        <f t="shared" si="0"/>
        <v>12536484873.810259</v>
      </c>
      <c r="J4" s="33">
        <f t="shared" si="0"/>
        <v>2335452809451.6577</v>
      </c>
      <c r="K4" s="34"/>
      <c r="L4" s="35"/>
    </row>
    <row r="5" spans="1:12">
      <c r="A5" s="37">
        <v>1</v>
      </c>
      <c r="B5" s="38" t="s">
        <v>64</v>
      </c>
      <c r="C5" s="38" t="s">
        <v>105</v>
      </c>
      <c r="D5" s="37"/>
      <c r="E5" s="39">
        <v>907607059.0702486</v>
      </c>
      <c r="F5" s="39">
        <v>166313545.01300657</v>
      </c>
      <c r="G5" s="39">
        <v>124339200.27265847</v>
      </c>
      <c r="H5" s="40">
        <v>52462276.242057927</v>
      </c>
      <c r="I5" s="27">
        <f t="shared" ref="I5:I24" si="1">SUM(E5:H5)</f>
        <v>1250722080.5979717</v>
      </c>
      <c r="J5" s="41">
        <v>242039525995.65125</v>
      </c>
      <c r="K5" s="42" t="s">
        <v>106</v>
      </c>
      <c r="L5" s="43">
        <f t="shared" ref="L5:L17" si="2">SUM(I5/J5)</f>
        <v>5.1674290612370626E-3</v>
      </c>
    </row>
    <row r="6" spans="1:12" s="44" customFormat="1">
      <c r="A6" s="37">
        <v>2</v>
      </c>
      <c r="B6" s="38" t="s">
        <v>65</v>
      </c>
      <c r="C6" s="38" t="s">
        <v>107</v>
      </c>
      <c r="D6" s="37"/>
      <c r="E6" s="39">
        <v>1037010727.5990888</v>
      </c>
      <c r="F6" s="39">
        <v>207185044.73288989</v>
      </c>
      <c r="G6" s="39">
        <v>131477526.3252883</v>
      </c>
      <c r="H6" s="40">
        <v>55847170.71257931</v>
      </c>
      <c r="I6" s="27">
        <f t="shared" si="1"/>
        <v>1431520469.3698463</v>
      </c>
      <c r="J6" s="40">
        <v>294558464274.36792</v>
      </c>
      <c r="K6" s="42" t="s">
        <v>106</v>
      </c>
      <c r="L6" s="43">
        <f t="shared" si="2"/>
        <v>4.8598857034929735E-3</v>
      </c>
    </row>
    <row r="7" spans="1:12">
      <c r="A7" s="37">
        <v>3</v>
      </c>
      <c r="B7" s="38" t="s">
        <v>66</v>
      </c>
      <c r="C7" s="38" t="s">
        <v>108</v>
      </c>
      <c r="D7" s="37"/>
      <c r="E7" s="39">
        <v>926841510.65192378</v>
      </c>
      <c r="F7" s="39">
        <v>142906562.54555309</v>
      </c>
      <c r="G7" s="39">
        <v>119178595.73152241</v>
      </c>
      <c r="H7" s="40">
        <v>49611076.004519254</v>
      </c>
      <c r="I7" s="27">
        <f t="shared" si="1"/>
        <v>1238537744.9335184</v>
      </c>
      <c r="J7" s="40">
        <v>188763877696.28708</v>
      </c>
      <c r="K7" s="42" t="s">
        <v>106</v>
      </c>
      <c r="L7" s="43">
        <f t="shared" si="2"/>
        <v>6.5613069621629208E-3</v>
      </c>
    </row>
    <row r="8" spans="1:12">
      <c r="A8" s="37">
        <v>4</v>
      </c>
      <c r="B8" s="38" t="s">
        <v>67</v>
      </c>
      <c r="C8" s="38" t="s">
        <v>109</v>
      </c>
      <c r="D8" s="37"/>
      <c r="E8" s="39">
        <v>839606495.61337185</v>
      </c>
      <c r="F8" s="39">
        <v>154358336.10126647</v>
      </c>
      <c r="G8" s="39">
        <v>109354548.56691262</v>
      </c>
      <c r="H8" s="40">
        <v>63022101.996489778</v>
      </c>
      <c r="I8" s="27">
        <f t="shared" si="1"/>
        <v>1166341482.2780406</v>
      </c>
      <c r="J8" s="41">
        <v>148509772762.77399</v>
      </c>
      <c r="K8" s="42" t="s">
        <v>106</v>
      </c>
      <c r="L8" s="43">
        <f t="shared" si="2"/>
        <v>7.8536345492974859E-3</v>
      </c>
    </row>
    <row r="9" spans="1:12">
      <c r="A9" s="37">
        <v>5</v>
      </c>
      <c r="B9" s="38" t="s">
        <v>68</v>
      </c>
      <c r="C9" s="38" t="s">
        <v>110</v>
      </c>
      <c r="D9" s="37"/>
      <c r="E9" s="39">
        <v>872528176.361305</v>
      </c>
      <c r="F9" s="39">
        <v>202103377.38936701</v>
      </c>
      <c r="G9" s="39">
        <v>122098327.90827578</v>
      </c>
      <c r="H9" s="40">
        <v>87602995.718400881</v>
      </c>
      <c r="I9" s="27">
        <f t="shared" si="1"/>
        <v>1284332877.3773489</v>
      </c>
      <c r="J9" s="40">
        <v>263631867272.62988</v>
      </c>
      <c r="K9" s="42" t="s">
        <v>106</v>
      </c>
      <c r="L9" s="43">
        <f t="shared" si="2"/>
        <v>4.8716905534382168E-3</v>
      </c>
    </row>
    <row r="10" spans="1:12">
      <c r="A10" s="37">
        <v>6</v>
      </c>
      <c r="B10" s="38" t="s">
        <v>69</v>
      </c>
      <c r="C10" s="38" t="s">
        <v>111</v>
      </c>
      <c r="D10" s="37"/>
      <c r="E10" s="39">
        <v>606858355.90532434</v>
      </c>
      <c r="F10" s="39">
        <v>121079047.97482696</v>
      </c>
      <c r="G10" s="39">
        <v>81992862.072147235</v>
      </c>
      <c r="H10" s="40">
        <v>52918517.005990133</v>
      </c>
      <c r="I10" s="27">
        <f t="shared" si="1"/>
        <v>862848782.95828867</v>
      </c>
      <c r="J10" s="41">
        <v>76521195150.073715</v>
      </c>
      <c r="K10" s="42" t="s">
        <v>106</v>
      </c>
      <c r="L10" s="43">
        <f t="shared" si="2"/>
        <v>1.1275944936119537E-2</v>
      </c>
    </row>
    <row r="11" spans="1:12">
      <c r="A11" s="37">
        <v>7</v>
      </c>
      <c r="B11" s="38" t="s">
        <v>70</v>
      </c>
      <c r="C11" s="38" t="s">
        <v>112</v>
      </c>
      <c r="D11" s="37"/>
      <c r="E11" s="39">
        <v>479673934.86133409</v>
      </c>
      <c r="F11" s="39">
        <v>91851878.442010462</v>
      </c>
      <c r="G11" s="39">
        <v>67808341.526252002</v>
      </c>
      <c r="H11" s="40">
        <v>41121126.674180157</v>
      </c>
      <c r="I11" s="27">
        <f t="shared" si="1"/>
        <v>680455281.50377667</v>
      </c>
      <c r="J11" s="40">
        <v>17402018521.752106</v>
      </c>
      <c r="K11" s="42" t="s">
        <v>106</v>
      </c>
      <c r="L11" s="43">
        <f t="shared" si="2"/>
        <v>3.910208925781937E-2</v>
      </c>
    </row>
    <row r="12" spans="1:12">
      <c r="A12" s="37">
        <v>8</v>
      </c>
      <c r="B12" s="38" t="s">
        <v>71</v>
      </c>
      <c r="C12" s="38" t="s">
        <v>113</v>
      </c>
      <c r="D12" s="37"/>
      <c r="E12" s="39">
        <v>616282612.3420248</v>
      </c>
      <c r="F12" s="39">
        <v>107718632.8408508</v>
      </c>
      <c r="G12" s="39">
        <v>87398099.79925108</v>
      </c>
      <c r="H12" s="40">
        <v>46568275.407657884</v>
      </c>
      <c r="I12" s="27">
        <f t="shared" si="1"/>
        <v>857967620.38978457</v>
      </c>
      <c r="J12" s="40">
        <v>31753814982.29734</v>
      </c>
      <c r="K12" s="42" t="s">
        <v>106</v>
      </c>
      <c r="L12" s="43">
        <f t="shared" si="2"/>
        <v>2.7019355654370948E-2</v>
      </c>
    </row>
    <row r="13" spans="1:12">
      <c r="A13" s="37">
        <v>9</v>
      </c>
      <c r="B13" s="38" t="s">
        <v>72</v>
      </c>
      <c r="C13" s="38" t="s">
        <v>114</v>
      </c>
      <c r="D13" s="37"/>
      <c r="E13" s="39">
        <v>591439157.33164465</v>
      </c>
      <c r="F13" s="39">
        <v>121184969.50402984</v>
      </c>
      <c r="G13" s="39">
        <v>79511761.082205757</v>
      </c>
      <c r="H13" s="40">
        <v>49185300.762940936</v>
      </c>
      <c r="I13" s="27">
        <f t="shared" si="1"/>
        <v>841321188.68082118</v>
      </c>
      <c r="J13" s="40">
        <v>30798062916.383278</v>
      </c>
      <c r="K13" s="42" t="s">
        <v>106</v>
      </c>
      <c r="L13" s="43">
        <f t="shared" si="2"/>
        <v>2.7317341060215626E-2</v>
      </c>
    </row>
    <row r="14" spans="1:12">
      <c r="A14" s="59">
        <v>10</v>
      </c>
      <c r="B14" s="60" t="s">
        <v>73</v>
      </c>
      <c r="C14" s="60" t="s">
        <v>115</v>
      </c>
      <c r="D14" s="59"/>
      <c r="E14" s="449">
        <v>705608122.86001611</v>
      </c>
      <c r="F14" s="449">
        <v>150576972.64607787</v>
      </c>
      <c r="G14" s="449">
        <v>98117497.777091637</v>
      </c>
      <c r="H14" s="82">
        <v>62345169.932442985</v>
      </c>
      <c r="I14" s="83">
        <f t="shared" si="1"/>
        <v>1016647763.2156286</v>
      </c>
      <c r="J14" s="82">
        <v>26926172987.57547</v>
      </c>
      <c r="K14" s="450" t="s">
        <v>106</v>
      </c>
      <c r="L14" s="451">
        <f t="shared" si="2"/>
        <v>3.7756860720041419E-2</v>
      </c>
    </row>
    <row r="15" spans="1:12" s="455" customFormat="1">
      <c r="A15" s="37">
        <v>11</v>
      </c>
      <c r="B15" s="38" t="s">
        <v>74</v>
      </c>
      <c r="C15" s="38" t="s">
        <v>116</v>
      </c>
      <c r="D15" s="37"/>
      <c r="E15" s="40">
        <v>497610835.78795671</v>
      </c>
      <c r="F15" s="40">
        <v>99382646.72625868</v>
      </c>
      <c r="G15" s="40">
        <v>66861771.385865718</v>
      </c>
      <c r="H15" s="40">
        <v>51369529.291471317</v>
      </c>
      <c r="I15" s="27">
        <f t="shared" si="1"/>
        <v>715224783.1915524</v>
      </c>
      <c r="J15" s="40">
        <v>53289478103.483795</v>
      </c>
      <c r="K15" s="42" t="s">
        <v>106</v>
      </c>
      <c r="L15" s="43">
        <f t="shared" si="2"/>
        <v>1.3421500991295965E-2</v>
      </c>
    </row>
    <row r="16" spans="1:12">
      <c r="A16" s="62">
        <v>12</v>
      </c>
      <c r="B16" s="63" t="s">
        <v>75</v>
      </c>
      <c r="C16" s="63" t="s">
        <v>117</v>
      </c>
      <c r="D16" s="62"/>
      <c r="E16" s="452">
        <v>557230826.22833049</v>
      </c>
      <c r="F16" s="452">
        <v>96093488.870564252</v>
      </c>
      <c r="G16" s="452">
        <v>70284870.608245</v>
      </c>
      <c r="H16" s="88">
        <v>44150796.380245052</v>
      </c>
      <c r="I16" s="89">
        <f t="shared" si="1"/>
        <v>767759982.08738482</v>
      </c>
      <c r="J16" s="88">
        <v>19549439011.106663</v>
      </c>
      <c r="K16" s="453" t="s">
        <v>106</v>
      </c>
      <c r="L16" s="454">
        <f t="shared" si="2"/>
        <v>3.9272737271447831E-2</v>
      </c>
    </row>
    <row r="17" spans="1:12" s="29" customFormat="1">
      <c r="A17" s="37">
        <v>13</v>
      </c>
      <c r="B17" s="38" t="s">
        <v>118</v>
      </c>
      <c r="C17" s="38" t="s">
        <v>119</v>
      </c>
      <c r="D17" s="37"/>
      <c r="E17" s="39">
        <v>255561020.79097584</v>
      </c>
      <c r="F17" s="39">
        <v>56485529.523825228</v>
      </c>
      <c r="G17" s="39">
        <v>34199327.622791201</v>
      </c>
      <c r="H17" s="40">
        <v>76558939.288705051</v>
      </c>
      <c r="I17" s="45">
        <f t="shared" si="1"/>
        <v>422804817.22629732</v>
      </c>
      <c r="J17" s="40">
        <v>941709119777.2749</v>
      </c>
      <c r="K17" s="42" t="s">
        <v>106</v>
      </c>
      <c r="L17" s="46">
        <f t="shared" si="2"/>
        <v>4.4897602491764712E-4</v>
      </c>
    </row>
    <row r="18" spans="1:12">
      <c r="A18" s="30"/>
      <c r="B18" s="31" t="s">
        <v>120</v>
      </c>
      <c r="C18" s="31"/>
      <c r="D18" s="32"/>
      <c r="E18" s="33">
        <f>+E19+E20+E21+E22+E25+E28+E33+E37+E40+E41+E45+E51+E56+E60+E61+E62+E65+E68</f>
        <v>791076853.86080074</v>
      </c>
      <c r="F18" s="33">
        <f>+F19+F20+F21+F22+F25+F28+F33+F37+F40+F41+F45+F51+F56+F60+F61+F62+F65+F68</f>
        <v>1030667237.3100765</v>
      </c>
      <c r="G18" s="33">
        <f>+G19+G20+G21+G22+G25+G28+G33+G37+G40+G41+G45+G51+G56+G60+G61+G62+G65+G68</f>
        <v>83022985.687493041</v>
      </c>
      <c r="H18" s="33">
        <f>+H19+H20+H21+H22+H25+H28+H33+H37+H40+H41+H45+H51+H56+H60+H61+H62+H65+H68</f>
        <v>231085365.14573425</v>
      </c>
      <c r="I18" s="33">
        <f t="shared" si="1"/>
        <v>2135852442.0041046</v>
      </c>
      <c r="J18" s="33"/>
      <c r="K18" s="47"/>
      <c r="L18" s="48"/>
    </row>
    <row r="19" spans="1:12">
      <c r="A19" s="37">
        <v>14</v>
      </c>
      <c r="B19" s="38" t="s">
        <v>78</v>
      </c>
      <c r="C19" s="38" t="s">
        <v>121</v>
      </c>
      <c r="D19" s="37"/>
      <c r="E19" s="40">
        <v>9636441.6500000004</v>
      </c>
      <c r="F19" s="40">
        <v>5814735.3413528688</v>
      </c>
      <c r="G19" s="110">
        <v>719458.05386362085</v>
      </c>
      <c r="H19" s="40">
        <v>1178494.5472345157</v>
      </c>
      <c r="I19" s="27">
        <f t="shared" si="1"/>
        <v>17349129.592451006</v>
      </c>
      <c r="J19" s="40">
        <v>2335452809451.6577</v>
      </c>
      <c r="K19" s="49" t="s">
        <v>106</v>
      </c>
      <c r="L19" s="50">
        <f t="shared" ref="L19:L24" si="3">SUM(I19/J19)</f>
        <v>7.4285935139594698E-6</v>
      </c>
    </row>
    <row r="20" spans="1:12" s="53" customFormat="1">
      <c r="A20" s="37">
        <v>15</v>
      </c>
      <c r="B20" s="38" t="s">
        <v>122</v>
      </c>
      <c r="C20" s="456" t="s">
        <v>123</v>
      </c>
      <c r="D20" s="37"/>
      <c r="E20" s="40">
        <v>5258433.7144303825</v>
      </c>
      <c r="F20" s="40">
        <v>1016743.7082760069</v>
      </c>
      <c r="G20" s="40">
        <v>575606.36386362091</v>
      </c>
      <c r="H20" s="40">
        <v>1031182.7306186628</v>
      </c>
      <c r="I20" s="27">
        <f t="shared" si="1"/>
        <v>7881966.5171886738</v>
      </c>
      <c r="J20" s="51">
        <v>1459</v>
      </c>
      <c r="K20" s="52" t="s">
        <v>124</v>
      </c>
      <c r="L20" s="41">
        <f t="shared" si="3"/>
        <v>5402.3074141114967</v>
      </c>
    </row>
    <row r="21" spans="1:12">
      <c r="A21" s="54">
        <v>16</v>
      </c>
      <c r="B21" s="55" t="s">
        <v>80</v>
      </c>
      <c r="C21" s="55" t="s">
        <v>125</v>
      </c>
      <c r="D21" s="54"/>
      <c r="E21" s="40">
        <v>24961907.512629803</v>
      </c>
      <c r="F21" s="40">
        <v>8206195.4472914673</v>
      </c>
      <c r="G21" s="40">
        <v>2926305.8798700506</v>
      </c>
      <c r="H21" s="40">
        <v>5892472.7492495012</v>
      </c>
      <c r="I21" s="27">
        <f t="shared" si="1"/>
        <v>41986881.589040823</v>
      </c>
      <c r="J21" s="56">
        <v>392</v>
      </c>
      <c r="K21" s="57" t="s">
        <v>126</v>
      </c>
      <c r="L21" s="58">
        <f t="shared" si="3"/>
        <v>107109.39180877761</v>
      </c>
    </row>
    <row r="22" spans="1:12">
      <c r="A22" s="37">
        <v>17</v>
      </c>
      <c r="B22" s="38" t="s">
        <v>127</v>
      </c>
      <c r="C22" s="38" t="s">
        <v>128</v>
      </c>
      <c r="D22" s="37"/>
      <c r="E22" s="40">
        <v>29466930.805298422</v>
      </c>
      <c r="F22" s="40">
        <v>60202136.62917462</v>
      </c>
      <c r="G22" s="40">
        <v>2659394.73</v>
      </c>
      <c r="H22" s="40">
        <v>23478182.745360259</v>
      </c>
      <c r="I22" s="27">
        <f t="shared" si="1"/>
        <v>115806644.9098333</v>
      </c>
      <c r="J22" s="56">
        <v>1862532</v>
      </c>
      <c r="K22" s="52" t="s">
        <v>129</v>
      </c>
      <c r="L22" s="41">
        <f t="shared" si="3"/>
        <v>62.176996105212311</v>
      </c>
    </row>
    <row r="23" spans="1:12">
      <c r="A23" s="59">
        <v>18</v>
      </c>
      <c r="B23" s="60" t="s">
        <v>82</v>
      </c>
      <c r="C23" s="38" t="s">
        <v>130</v>
      </c>
      <c r="D23" s="37">
        <v>60</v>
      </c>
      <c r="E23" s="61">
        <f>D23*E25/D25</f>
        <v>18887571.942592915</v>
      </c>
      <c r="F23" s="61">
        <f>D23*F25/D25</f>
        <v>3792008.1254695123</v>
      </c>
      <c r="G23" s="61">
        <f>D23*G25/D25</f>
        <v>2273461.6319999998</v>
      </c>
      <c r="H23" s="61">
        <f>D23*H25/D25</f>
        <v>4770598.5768767111</v>
      </c>
      <c r="I23" s="27">
        <f t="shared" si="1"/>
        <v>29723640.276939139</v>
      </c>
      <c r="J23" s="56">
        <v>56</v>
      </c>
      <c r="K23" s="52" t="s">
        <v>131</v>
      </c>
      <c r="L23" s="41">
        <f t="shared" si="3"/>
        <v>530779.29065962753</v>
      </c>
    </row>
    <row r="24" spans="1:12">
      <c r="A24" s="62"/>
      <c r="B24" s="63"/>
      <c r="C24" s="38" t="s">
        <v>132</v>
      </c>
      <c r="D24" s="37">
        <v>40</v>
      </c>
      <c r="E24" s="61">
        <f>D24*E25/D25</f>
        <v>12591714.628395276</v>
      </c>
      <c r="F24" s="61">
        <f>D24*F25/D25</f>
        <v>2528005.4169796752</v>
      </c>
      <c r="G24" s="61">
        <f>D24*G25/D25</f>
        <v>1515641.0879999998</v>
      </c>
      <c r="H24" s="61">
        <f>D24*H25/D25</f>
        <v>3180399.0512511409</v>
      </c>
      <c r="I24" s="27">
        <f t="shared" si="1"/>
        <v>19815760.184626091</v>
      </c>
      <c r="J24" s="56">
        <v>330</v>
      </c>
      <c r="K24" s="52" t="s">
        <v>133</v>
      </c>
      <c r="L24" s="41">
        <f t="shared" si="3"/>
        <v>60047.758135230579</v>
      </c>
    </row>
    <row r="25" spans="1:12" s="53" customFormat="1">
      <c r="A25" s="30"/>
      <c r="B25" s="589" t="s">
        <v>134</v>
      </c>
      <c r="C25" s="590"/>
      <c r="D25" s="504">
        <f>SUM(D23:D24)</f>
        <v>100</v>
      </c>
      <c r="E25" s="64">
        <v>31479286.570988189</v>
      </c>
      <c r="F25" s="33">
        <v>6320013.5424491875</v>
      </c>
      <c r="G25" s="33">
        <v>3789102.7199999997</v>
      </c>
      <c r="H25" s="33">
        <v>7950997.6281278525</v>
      </c>
      <c r="I25" s="33">
        <f>SUM(I23:I24)</f>
        <v>49539400.461565226</v>
      </c>
      <c r="J25" s="65"/>
      <c r="K25" s="66"/>
      <c r="L25" s="67"/>
    </row>
    <row r="26" spans="1:12" s="53" customFormat="1">
      <c r="A26" s="68">
        <v>19</v>
      </c>
      <c r="B26" s="69" t="s">
        <v>83</v>
      </c>
      <c r="C26" s="55" t="s">
        <v>135</v>
      </c>
      <c r="D26" s="54">
        <v>60</v>
      </c>
      <c r="E26" s="61">
        <f>D26*E28/D28</f>
        <v>8681892.0980773233</v>
      </c>
      <c r="F26" s="61">
        <f>D26*F28/D28</f>
        <v>1546066.3379711867</v>
      </c>
      <c r="G26" s="61">
        <f>D26*G28/D28</f>
        <v>1116926.358</v>
      </c>
      <c r="H26" s="61">
        <f>D26*H28/D28</f>
        <v>2384723.2070845095</v>
      </c>
      <c r="I26" s="27">
        <f>SUM(E26:H26)</f>
        <v>13729608.001133021</v>
      </c>
      <c r="J26" s="70">
        <v>48</v>
      </c>
      <c r="K26" s="57" t="s">
        <v>136</v>
      </c>
      <c r="L26" s="58">
        <f>SUM(I26/J26)</f>
        <v>286033.5000236046</v>
      </c>
    </row>
    <row r="27" spans="1:12">
      <c r="A27" s="71"/>
      <c r="B27" s="72"/>
      <c r="C27" s="456" t="s">
        <v>137</v>
      </c>
      <c r="D27" s="73">
        <v>40</v>
      </c>
      <c r="E27" s="61">
        <f>D27*E28/D28</f>
        <v>5787928.0653848816</v>
      </c>
      <c r="F27" s="61">
        <f>D27*F28/D28</f>
        <v>1030710.8919807911</v>
      </c>
      <c r="G27" s="61">
        <f>D27*G28/D28</f>
        <v>744617.57200000004</v>
      </c>
      <c r="H27" s="61">
        <f>D27*H28/D28</f>
        <v>1589815.471389673</v>
      </c>
      <c r="I27" s="27">
        <f>SUM(E27:H27)</f>
        <v>9153072.0007553454</v>
      </c>
      <c r="J27" s="74">
        <v>1</v>
      </c>
      <c r="K27" s="75" t="s">
        <v>138</v>
      </c>
      <c r="L27" s="58">
        <f>SUM(I27/J27)</f>
        <v>9153072.0007553454</v>
      </c>
    </row>
    <row r="28" spans="1:12">
      <c r="A28" s="30"/>
      <c r="B28" s="589" t="s">
        <v>139</v>
      </c>
      <c r="C28" s="590"/>
      <c r="D28" s="30">
        <v>100</v>
      </c>
      <c r="E28" s="76">
        <v>14469820.163462205</v>
      </c>
      <c r="F28" s="76">
        <v>2576777.2299519777</v>
      </c>
      <c r="G28" s="76">
        <v>1861543.9300000002</v>
      </c>
      <c r="H28" s="76">
        <v>3974538.6784741827</v>
      </c>
      <c r="I28" s="76">
        <f>SUM(I26:I27)</f>
        <v>22882680.001888365</v>
      </c>
      <c r="J28" s="65"/>
      <c r="K28" s="66"/>
      <c r="L28" s="67"/>
    </row>
    <row r="29" spans="1:12">
      <c r="A29" s="59">
        <v>20</v>
      </c>
      <c r="B29" s="60" t="s">
        <v>84</v>
      </c>
      <c r="C29" s="55" t="s">
        <v>140</v>
      </c>
      <c r="D29" s="37">
        <v>60</v>
      </c>
      <c r="E29" s="61">
        <f>D29*E33/D33</f>
        <v>22090786.263886068</v>
      </c>
      <c r="F29" s="61">
        <f>D29*F33/D33</f>
        <v>12744566.285818134</v>
      </c>
      <c r="G29" s="61">
        <f>D29*G33/D33</f>
        <v>2422929.87826087</v>
      </c>
      <c r="H29" s="61">
        <f>D29*H33/D33</f>
        <v>8812826.9501639046</v>
      </c>
      <c r="I29" s="27">
        <f>SUM(E29:H29)</f>
        <v>46071109.378128976</v>
      </c>
      <c r="J29" s="77">
        <v>34247461</v>
      </c>
      <c r="K29" s="52" t="s">
        <v>141</v>
      </c>
      <c r="L29" s="41">
        <f>SUM(I29/J29)</f>
        <v>1.3452416042791895</v>
      </c>
    </row>
    <row r="30" spans="1:12">
      <c r="A30" s="78"/>
      <c r="B30" s="79"/>
      <c r="C30" s="456" t="s">
        <v>142</v>
      </c>
      <c r="D30" s="37">
        <v>23</v>
      </c>
      <c r="E30" s="61">
        <f>D30*E33/D33</f>
        <v>8468134.7344896588</v>
      </c>
      <c r="F30" s="61">
        <f>D30*F33/D33</f>
        <v>4885417.0762302838</v>
      </c>
      <c r="G30" s="61">
        <f>D30*G33/D33</f>
        <v>928789.78666666674</v>
      </c>
      <c r="H30" s="61">
        <f>D30*H33/D33</f>
        <v>3378250.3308961634</v>
      </c>
      <c r="I30" s="27">
        <f>SUM(E30:H30)</f>
        <v>17660591.928282775</v>
      </c>
      <c r="J30" s="56">
        <v>151933</v>
      </c>
      <c r="K30" s="52" t="s">
        <v>143</v>
      </c>
      <c r="L30" s="41">
        <f>SUM(I30/J30)</f>
        <v>116.23934186965818</v>
      </c>
    </row>
    <row r="31" spans="1:12">
      <c r="A31" s="78"/>
      <c r="B31" s="79"/>
      <c r="C31" s="55" t="s">
        <v>144</v>
      </c>
      <c r="D31" s="37">
        <v>45</v>
      </c>
      <c r="E31" s="61">
        <f>D31*E33/D33</f>
        <v>16568089.697914552</v>
      </c>
      <c r="F31" s="61">
        <f>D31*F33/D33</f>
        <v>9558424.7143635992</v>
      </c>
      <c r="G31" s="61">
        <f>D31*G33/D33</f>
        <v>1817197.4086956524</v>
      </c>
      <c r="H31" s="61">
        <f>D31*H33/D33</f>
        <v>6609620.2126229284</v>
      </c>
      <c r="I31" s="27">
        <f>SUM(E31:H31)</f>
        <v>34553332.033596732</v>
      </c>
      <c r="J31" s="56">
        <v>3430317</v>
      </c>
      <c r="K31" s="52" t="s">
        <v>145</v>
      </c>
      <c r="L31" s="41">
        <f>SUM(I31/J31)</f>
        <v>10.072926797609881</v>
      </c>
    </row>
    <row r="32" spans="1:12">
      <c r="A32" s="62"/>
      <c r="B32" s="80"/>
      <c r="C32" s="55" t="s">
        <v>146</v>
      </c>
      <c r="D32" s="81">
        <v>10</v>
      </c>
      <c r="E32" s="61">
        <f>D32*E33/D33</f>
        <v>3681797.710647678</v>
      </c>
      <c r="F32" s="61">
        <f>D32*F33/D33</f>
        <v>2124094.3809696888</v>
      </c>
      <c r="G32" s="61">
        <f>D32*G33/D33</f>
        <v>403821.64637681161</v>
      </c>
      <c r="H32" s="61">
        <f>D32*H33/D33</f>
        <v>1468804.491693984</v>
      </c>
      <c r="I32" s="27">
        <f>SUM(E32:H32)</f>
        <v>7678518.229688162</v>
      </c>
      <c r="J32" s="56">
        <v>9284145</v>
      </c>
      <c r="K32" s="52" t="s">
        <v>145</v>
      </c>
      <c r="L32" s="41">
        <f>SUM(I32/J32)</f>
        <v>0.82705712046593005</v>
      </c>
    </row>
    <row r="33" spans="1:12">
      <c r="A33" s="30"/>
      <c r="B33" s="589" t="s">
        <v>147</v>
      </c>
      <c r="C33" s="590"/>
      <c r="D33" s="504">
        <f>SUM(D29:D32)</f>
        <v>138</v>
      </c>
      <c r="E33" s="33">
        <v>50808808.406937957</v>
      </c>
      <c r="F33" s="35">
        <v>29312502.457381707</v>
      </c>
      <c r="G33" s="35">
        <v>5572738.7200000007</v>
      </c>
      <c r="H33" s="35">
        <v>20269501.98537698</v>
      </c>
      <c r="I33" s="35">
        <f>SUM(I29:I32)</f>
        <v>105963551.56969665</v>
      </c>
      <c r="J33" s="65"/>
      <c r="K33" s="66"/>
      <c r="L33" s="67"/>
    </row>
    <row r="34" spans="1:12">
      <c r="A34" s="59">
        <v>21</v>
      </c>
      <c r="B34" s="60" t="s">
        <v>85</v>
      </c>
      <c r="C34" s="456" t="s">
        <v>148</v>
      </c>
      <c r="D34" s="37">
        <v>95</v>
      </c>
      <c r="E34" s="61">
        <f>D34*E37/D37</f>
        <v>35088441.992048644</v>
      </c>
      <c r="F34" s="61">
        <f>D34*F37/D37</f>
        <v>113733759.95027699</v>
      </c>
      <c r="G34" s="61">
        <f>D34*G37/D37</f>
        <v>4161584.2346979869</v>
      </c>
      <c r="H34" s="61">
        <f>D34*H37/D37</f>
        <v>15882178.635096973</v>
      </c>
      <c r="I34" s="27">
        <f>SUM(E34:H34)</f>
        <v>168865964.81212059</v>
      </c>
      <c r="J34" s="56">
        <v>6169342</v>
      </c>
      <c r="K34" s="52" t="s">
        <v>149</v>
      </c>
      <c r="L34" s="41">
        <f>SUM(I34/J34)</f>
        <v>27.371795049151203</v>
      </c>
    </row>
    <row r="35" spans="1:12">
      <c r="A35" s="78"/>
      <c r="B35" s="79"/>
      <c r="C35" s="456" t="s">
        <v>150</v>
      </c>
      <c r="D35" s="37">
        <v>45</v>
      </c>
      <c r="E35" s="61">
        <f>D35*E37/D37</f>
        <v>16620840.943601988</v>
      </c>
      <c r="F35" s="61">
        <f>D35*F37/D37</f>
        <v>53873886.292236462</v>
      </c>
      <c r="G35" s="61">
        <f>D35*G37/D37</f>
        <v>1971276.742751678</v>
      </c>
      <c r="H35" s="61">
        <f>D35*H37/D37</f>
        <v>7523137.2482038299</v>
      </c>
      <c r="I35" s="27">
        <f>SUM(E35:H35)</f>
        <v>79989141.226793945</v>
      </c>
      <c r="J35" s="56">
        <v>10637</v>
      </c>
      <c r="K35" s="52" t="s">
        <v>151</v>
      </c>
      <c r="L35" s="41">
        <f>SUM(I35/J35)</f>
        <v>7519.8967027163626</v>
      </c>
    </row>
    <row r="36" spans="1:12">
      <c r="A36" s="62"/>
      <c r="B36" s="63"/>
      <c r="C36" s="456" t="s">
        <v>152</v>
      </c>
      <c r="D36" s="37">
        <v>9</v>
      </c>
      <c r="E36" s="40">
        <f>D36*E37/D37</f>
        <v>3324168.1887203981</v>
      </c>
      <c r="F36" s="40">
        <f>D36*F37/D37</f>
        <v>10774777.258447293</v>
      </c>
      <c r="G36" s="40">
        <f>D36*G37/D37</f>
        <v>394255.34855033556</v>
      </c>
      <c r="H36" s="40">
        <f>D36*H37/D37</f>
        <v>1504627.4496407658</v>
      </c>
      <c r="I36" s="27">
        <f>SUM(E36:H36)</f>
        <v>15997828.245358793</v>
      </c>
      <c r="J36" s="56">
        <v>334980</v>
      </c>
      <c r="K36" s="52" t="s">
        <v>153</v>
      </c>
      <c r="L36" s="41">
        <f>SUM(I36/J36)</f>
        <v>47.757562377929411</v>
      </c>
    </row>
    <row r="37" spans="1:12">
      <c r="A37" s="30"/>
      <c r="B37" s="589" t="s">
        <v>154</v>
      </c>
      <c r="C37" s="590"/>
      <c r="D37" s="504">
        <f>SUM(D34:D36)</f>
        <v>149</v>
      </c>
      <c r="E37" s="33">
        <v>55033451.124371029</v>
      </c>
      <c r="F37" s="33">
        <v>178382423.50096074</v>
      </c>
      <c r="G37" s="33">
        <v>6527116.3260000004</v>
      </c>
      <c r="H37" s="33">
        <v>24909943.332941569</v>
      </c>
      <c r="I37" s="33">
        <f>SUM(I34:I36)</f>
        <v>264852934.28427333</v>
      </c>
      <c r="J37" s="65"/>
      <c r="K37" s="66"/>
      <c r="L37" s="67"/>
    </row>
    <row r="38" spans="1:12">
      <c r="A38" s="59">
        <v>22</v>
      </c>
      <c r="B38" s="60" t="s">
        <v>155</v>
      </c>
      <c r="C38" s="456" t="s">
        <v>156</v>
      </c>
      <c r="D38" s="37">
        <v>92</v>
      </c>
      <c r="E38" s="40">
        <f>D38*E40/D40</f>
        <v>39892127.453100756</v>
      </c>
      <c r="F38" s="40">
        <f>D38*F40/D40</f>
        <v>33511698.032016825</v>
      </c>
      <c r="G38" s="40">
        <f>D38*G40/D40</f>
        <v>4772062.874545455</v>
      </c>
      <c r="H38" s="40">
        <f>D38*H40/D40</f>
        <v>13528596.419870589</v>
      </c>
      <c r="I38" s="27">
        <f>SUM(E38:H38)</f>
        <v>91704484.779533625</v>
      </c>
      <c r="J38" s="56">
        <v>20368</v>
      </c>
      <c r="K38" s="52" t="s">
        <v>157</v>
      </c>
      <c r="L38" s="41">
        <f>SUM(I38/J38)</f>
        <v>4502.3804389009047</v>
      </c>
    </row>
    <row r="39" spans="1:12">
      <c r="A39" s="62"/>
      <c r="B39" s="63"/>
      <c r="C39" s="456" t="s">
        <v>158</v>
      </c>
      <c r="D39" s="37">
        <v>40</v>
      </c>
      <c r="E39" s="40">
        <f>D39*E40/D40</f>
        <v>17344403.240478586</v>
      </c>
      <c r="F39" s="40">
        <f>D39*F40/D40</f>
        <v>14570303.492181228</v>
      </c>
      <c r="G39" s="40">
        <f>D39*G40/D40</f>
        <v>2074809.9454545456</v>
      </c>
      <c r="H39" s="40">
        <f>D39*H40/D40</f>
        <v>5881998.4434219962</v>
      </c>
      <c r="I39" s="27">
        <f>SUM(E39:H39)</f>
        <v>39871515.121536359</v>
      </c>
      <c r="J39" s="56">
        <v>304326</v>
      </c>
      <c r="K39" s="52" t="s">
        <v>159</v>
      </c>
      <c r="L39" s="41">
        <f>SUM(I39/J39)</f>
        <v>131.0158025326011</v>
      </c>
    </row>
    <row r="40" spans="1:12">
      <c r="A40" s="30"/>
      <c r="B40" s="589" t="s">
        <v>160</v>
      </c>
      <c r="C40" s="590"/>
      <c r="D40" s="466">
        <f>SUM(D38:D39)</f>
        <v>132</v>
      </c>
      <c r="E40" s="33">
        <v>57236530.693579338</v>
      </c>
      <c r="F40" s="33">
        <v>48082001.524198055</v>
      </c>
      <c r="G40" s="33">
        <v>6846872.8200000003</v>
      </c>
      <c r="H40" s="33">
        <v>19410594.863292586</v>
      </c>
      <c r="I40" s="33">
        <f>SUM(I38:I39)</f>
        <v>131575999.90106998</v>
      </c>
      <c r="J40" s="65"/>
      <c r="K40" s="66"/>
      <c r="L40" s="67"/>
    </row>
    <row r="41" spans="1:12">
      <c r="A41" s="37">
        <v>23</v>
      </c>
      <c r="B41" s="38" t="s">
        <v>87</v>
      </c>
      <c r="C41" s="38" t="s">
        <v>161</v>
      </c>
      <c r="D41" s="37"/>
      <c r="E41" s="40">
        <v>37390753.175982811</v>
      </c>
      <c r="F41" s="40">
        <v>6071150.4605609737</v>
      </c>
      <c r="G41" s="40">
        <v>4735868.33</v>
      </c>
      <c r="H41" s="40">
        <v>9128532.0503880084</v>
      </c>
      <c r="I41" s="27">
        <f>SUM(E41:H41)</f>
        <v>57326304.016931787</v>
      </c>
      <c r="J41" s="56">
        <v>802</v>
      </c>
      <c r="K41" s="52" t="s">
        <v>162</v>
      </c>
      <c r="L41" s="41">
        <f>SUM(I41/J41)</f>
        <v>71479.182065999732</v>
      </c>
    </row>
    <row r="42" spans="1:12">
      <c r="A42" s="59">
        <v>24</v>
      </c>
      <c r="B42" s="60" t="s">
        <v>88</v>
      </c>
      <c r="C42" s="60" t="s">
        <v>163</v>
      </c>
      <c r="D42" s="59">
        <v>33</v>
      </c>
      <c r="E42" s="82">
        <f>D42*E45/D45</f>
        <v>22622709.929027665</v>
      </c>
      <c r="F42" s="82">
        <f>D42*F45/D45</f>
        <v>2565568.5100755179</v>
      </c>
      <c r="G42" s="82">
        <f>D42*G45/D45</f>
        <v>2725997.3819047618</v>
      </c>
      <c r="H42" s="82">
        <f>D42*H45/D45</f>
        <v>4860787.0928457351</v>
      </c>
      <c r="I42" s="83">
        <f>SUM(E42:H42)</f>
        <v>32775062.913853679</v>
      </c>
      <c r="J42" s="84">
        <v>85</v>
      </c>
      <c r="K42" s="85" t="s">
        <v>164</v>
      </c>
      <c r="L42" s="86">
        <f>SUM(I42/J42)</f>
        <v>385588.97545710212</v>
      </c>
    </row>
    <row r="43" spans="1:12">
      <c r="A43" s="78"/>
      <c r="B43" s="79"/>
      <c r="C43" s="38" t="s">
        <v>165</v>
      </c>
      <c r="D43" s="37">
        <v>21</v>
      </c>
      <c r="E43" s="40">
        <f>D43*E45/D45</f>
        <v>14396269.954835787</v>
      </c>
      <c r="F43" s="40">
        <f>D43*F45/D45</f>
        <v>1632634.5064116933</v>
      </c>
      <c r="G43" s="40">
        <f>D43*G45/D45</f>
        <v>1734725.6066666667</v>
      </c>
      <c r="H43" s="40">
        <f>D43*H45/D45</f>
        <v>3093228.1499927402</v>
      </c>
      <c r="I43" s="27">
        <f>SUM(E43:H43)</f>
        <v>20856858.217906889</v>
      </c>
      <c r="J43" s="56">
        <v>51</v>
      </c>
      <c r="K43" s="52" t="s">
        <v>166</v>
      </c>
      <c r="L43" s="41">
        <f>SUM(I43/J43)</f>
        <v>408958.00427268411</v>
      </c>
    </row>
    <row r="44" spans="1:12">
      <c r="A44" s="78"/>
      <c r="B44" s="80"/>
      <c r="C44" s="63" t="s">
        <v>167</v>
      </c>
      <c r="D44" s="87">
        <v>9</v>
      </c>
      <c r="E44" s="88">
        <f>D44*E45/D45</f>
        <v>6169829.9806439094</v>
      </c>
      <c r="F44" s="88">
        <f>D44*F45/D45</f>
        <v>699700.50274786865</v>
      </c>
      <c r="G44" s="88">
        <f>D44*G45/D45</f>
        <v>743453.83142857149</v>
      </c>
      <c r="H44" s="88">
        <f>D44*H45/D45</f>
        <v>1325669.2071397458</v>
      </c>
      <c r="I44" s="89">
        <f>SUM(E44:H44)</f>
        <v>8938653.5219600964</v>
      </c>
      <c r="J44" s="90">
        <v>31</v>
      </c>
      <c r="K44" s="91" t="s">
        <v>168</v>
      </c>
      <c r="L44" s="92">
        <f>SUM(I44/J44)</f>
        <v>288343.66199871281</v>
      </c>
    </row>
    <row r="45" spans="1:12">
      <c r="A45" s="93"/>
      <c r="B45" s="589" t="s">
        <v>169</v>
      </c>
      <c r="C45" s="590"/>
      <c r="D45" s="504">
        <f>SUM(D42:D44)</f>
        <v>63</v>
      </c>
      <c r="E45" s="33">
        <v>43188809.864507362</v>
      </c>
      <c r="F45" s="33">
        <v>4897903.5192350801</v>
      </c>
      <c r="G45" s="33">
        <v>5204176.82</v>
      </c>
      <c r="H45" s="33">
        <v>9279684.4499782212</v>
      </c>
      <c r="I45" s="33">
        <f>SUM(I42:I44)</f>
        <v>62570574.653720662</v>
      </c>
      <c r="J45" s="65"/>
      <c r="K45" s="66"/>
      <c r="L45" s="67"/>
    </row>
    <row r="46" spans="1:12">
      <c r="A46" s="94">
        <v>25</v>
      </c>
      <c r="B46" s="60" t="s">
        <v>89</v>
      </c>
      <c r="C46" s="95" t="s">
        <v>170</v>
      </c>
      <c r="D46" s="81">
        <v>24</v>
      </c>
      <c r="E46" s="40">
        <f>D46*E51/D51</f>
        <v>12772291.51223203</v>
      </c>
      <c r="F46" s="40">
        <f>D46*F51/D51</f>
        <v>5265603.2944775149</v>
      </c>
      <c r="G46" s="40">
        <f>D46*G51/D51</f>
        <v>1515378.3834482757</v>
      </c>
      <c r="H46" s="40">
        <f>D46*H51/D51</f>
        <v>3167360.1582700233</v>
      </c>
      <c r="I46" s="27">
        <f>SUM(E46:H46)</f>
        <v>22720633.348427843</v>
      </c>
      <c r="J46" s="56">
        <v>604</v>
      </c>
      <c r="K46" s="52" t="s">
        <v>171</v>
      </c>
      <c r="L46" s="41">
        <f>I46/J46</f>
        <v>37616.942629847421</v>
      </c>
    </row>
    <row r="47" spans="1:12">
      <c r="A47" s="96"/>
      <c r="B47" s="79"/>
      <c r="C47" s="95" t="s">
        <v>172</v>
      </c>
      <c r="D47" s="81">
        <v>20</v>
      </c>
      <c r="E47" s="40">
        <f>D47*E51/D51</f>
        <v>10643576.260193359</v>
      </c>
      <c r="F47" s="40">
        <f>D47*F51/D51</f>
        <v>4388002.7453979291</v>
      </c>
      <c r="G47" s="40">
        <f>D47*G51/D51</f>
        <v>1262815.3195402299</v>
      </c>
      <c r="H47" s="40">
        <f>D47*H51/D51</f>
        <v>2639466.798558353</v>
      </c>
      <c r="I47" s="27">
        <f>SUM(E47:H47)</f>
        <v>18933861.123689871</v>
      </c>
      <c r="J47" s="56">
        <v>52</v>
      </c>
      <c r="K47" s="52" t="s">
        <v>173</v>
      </c>
      <c r="L47" s="41">
        <f>I47/J47</f>
        <v>364112.71391711291</v>
      </c>
    </row>
    <row r="48" spans="1:12">
      <c r="A48" s="78"/>
      <c r="B48" s="79"/>
      <c r="C48" s="95" t="s">
        <v>174</v>
      </c>
      <c r="D48" s="81">
        <v>17</v>
      </c>
      <c r="E48" s="40">
        <f>D48*E51/D51</f>
        <v>9047039.8211643547</v>
      </c>
      <c r="F48" s="40">
        <f>D48*F51/D51</f>
        <v>3729802.3335882397</v>
      </c>
      <c r="G48" s="40">
        <f>D48*G51/D51</f>
        <v>1073393.0216091953</v>
      </c>
      <c r="H48" s="40">
        <f>D48*H51/D51</f>
        <v>2243546.7787746</v>
      </c>
      <c r="I48" s="27">
        <f>SUM(E48:H48)</f>
        <v>16093781.955136389</v>
      </c>
      <c r="J48" s="56">
        <v>13</v>
      </c>
      <c r="K48" s="52" t="s">
        <v>175</v>
      </c>
      <c r="L48" s="41">
        <f>I48/J48</f>
        <v>1237983.2273181838</v>
      </c>
    </row>
    <row r="49" spans="1:12">
      <c r="A49" s="79"/>
      <c r="B49" s="97"/>
      <c r="C49" s="95" t="s">
        <v>176</v>
      </c>
      <c r="D49" s="81">
        <v>15</v>
      </c>
      <c r="E49" s="40">
        <f>D49*E51/D51</f>
        <v>7982682.1951450193</v>
      </c>
      <c r="F49" s="40">
        <f>D49*F51/D51</f>
        <v>3291002.0590484473</v>
      </c>
      <c r="G49" s="40">
        <f>D49*G51/D51</f>
        <v>947111.48965517234</v>
      </c>
      <c r="H49" s="40">
        <f>D49*H51/D51</f>
        <v>1979600.0989187649</v>
      </c>
      <c r="I49" s="27">
        <f>SUM(E49:H49)</f>
        <v>14200395.842767403</v>
      </c>
      <c r="J49" s="56">
        <v>153</v>
      </c>
      <c r="K49" s="52" t="s">
        <v>177</v>
      </c>
      <c r="L49" s="41">
        <f>I49/J49</f>
        <v>92813.044723969957</v>
      </c>
    </row>
    <row r="50" spans="1:12">
      <c r="A50" s="98"/>
      <c r="B50" s="63"/>
      <c r="C50" s="457" t="s">
        <v>178</v>
      </c>
      <c r="D50" s="81">
        <v>11</v>
      </c>
      <c r="E50" s="40">
        <f>D50*E51/D51</f>
        <v>5853966.9431063468</v>
      </c>
      <c r="F50" s="40">
        <f>D50*F51/D51</f>
        <v>2413401.509968861</v>
      </c>
      <c r="G50" s="40">
        <f>D50*G51/D51</f>
        <v>694548.42574712646</v>
      </c>
      <c r="H50" s="40">
        <f>D50*H51/D51</f>
        <v>1451706.7392070941</v>
      </c>
      <c r="I50" s="27">
        <f>SUM(E50:H50)</f>
        <v>10413623.618029429</v>
      </c>
      <c r="J50" s="56">
        <v>1</v>
      </c>
      <c r="K50" s="52" t="s">
        <v>138</v>
      </c>
      <c r="L50" s="41">
        <f>I50/J50</f>
        <v>10413623.618029429</v>
      </c>
    </row>
    <row r="51" spans="1:12">
      <c r="A51" s="99"/>
      <c r="B51" s="592" t="s">
        <v>179</v>
      </c>
      <c r="C51" s="590"/>
      <c r="D51" s="504">
        <f>SUM(D46:D50)</f>
        <v>87</v>
      </c>
      <c r="E51" s="100">
        <v>46299556.73184111</v>
      </c>
      <c r="F51" s="100">
        <v>19087811.942480993</v>
      </c>
      <c r="G51" s="100">
        <v>5493246.6399999997</v>
      </c>
      <c r="H51" s="100">
        <v>11481680.573728835</v>
      </c>
      <c r="I51" s="33">
        <f>SUM(I46:I50)</f>
        <v>82362295.888050929</v>
      </c>
      <c r="J51" s="65"/>
      <c r="K51" s="66"/>
      <c r="L51" s="34"/>
    </row>
    <row r="52" spans="1:12" ht="45" customHeight="1">
      <c r="A52" s="59">
        <v>26</v>
      </c>
      <c r="B52" s="60" t="s">
        <v>90</v>
      </c>
      <c r="C52" s="101" t="s">
        <v>308</v>
      </c>
      <c r="D52" s="102">
        <v>23</v>
      </c>
      <c r="E52" s="61">
        <f>D52*E56/D56</f>
        <v>10960436.931598697</v>
      </c>
      <c r="F52" s="61">
        <f>D52*F56/D56</f>
        <v>2688173.5626658704</v>
      </c>
      <c r="G52" s="61">
        <f>D52*G56/D56</f>
        <v>1373704.3080327869</v>
      </c>
      <c r="H52" s="61">
        <f>D52*H56/D56</f>
        <v>3383827.5725025744</v>
      </c>
      <c r="I52" s="27">
        <f t="shared" ref="I52:I64" si="4">SUM(E52:H52)</f>
        <v>18406142.37479993</v>
      </c>
      <c r="J52" s="56">
        <v>20</v>
      </c>
      <c r="K52" s="52" t="s">
        <v>180</v>
      </c>
      <c r="L52" s="41">
        <f>SUM(I52/J52)</f>
        <v>920307.11873999645</v>
      </c>
    </row>
    <row r="53" spans="1:12">
      <c r="A53" s="78"/>
      <c r="B53" s="79"/>
      <c r="C53" s="103" t="s">
        <v>181</v>
      </c>
      <c r="D53" s="104">
        <v>11</v>
      </c>
      <c r="E53" s="105">
        <f>D53*E56/D56</f>
        <v>5241948.0977211157</v>
      </c>
      <c r="F53" s="105">
        <f>D53*F56/D56</f>
        <v>1285648.2256228076</v>
      </c>
      <c r="G53" s="105">
        <f>D53*G56/D56</f>
        <v>656989.01688524592</v>
      </c>
      <c r="H53" s="105">
        <f>D53*H56/D56</f>
        <v>1618352.3172838399</v>
      </c>
      <c r="I53" s="27">
        <f t="shared" si="4"/>
        <v>8802937.6575130094</v>
      </c>
      <c r="J53" s="90">
        <v>3</v>
      </c>
      <c r="K53" s="91" t="s">
        <v>182</v>
      </c>
      <c r="L53" s="92">
        <f>SUM(I53/J53)</f>
        <v>2934312.5525043365</v>
      </c>
    </row>
    <row r="54" spans="1:12">
      <c r="A54" s="78"/>
      <c r="B54" s="79"/>
      <c r="C54" s="103" t="s">
        <v>183</v>
      </c>
      <c r="D54" s="104">
        <v>11</v>
      </c>
      <c r="E54" s="105">
        <f>D54*E56/D56</f>
        <v>5241948.0977211157</v>
      </c>
      <c r="F54" s="105">
        <f>D54*F56/D56</f>
        <v>1285648.2256228076</v>
      </c>
      <c r="G54" s="105">
        <f>D54*G56/D56</f>
        <v>656989.01688524592</v>
      </c>
      <c r="H54" s="105">
        <f>D54*H56/D56</f>
        <v>1618352.3172838399</v>
      </c>
      <c r="I54" s="89">
        <f t="shared" si="4"/>
        <v>8802937.6575130094</v>
      </c>
      <c r="J54" s="90">
        <v>55</v>
      </c>
      <c r="K54" s="91" t="s">
        <v>184</v>
      </c>
      <c r="L54" s="92">
        <f>SUM(I54/J54)</f>
        <v>160053.411954782</v>
      </c>
    </row>
    <row r="55" spans="1:12">
      <c r="A55" s="78"/>
      <c r="B55" s="97"/>
      <c r="C55" s="106" t="s">
        <v>185</v>
      </c>
      <c r="D55" s="107">
        <v>16</v>
      </c>
      <c r="E55" s="61">
        <f>D55*E56/D56</f>
        <v>7624651.7785034413</v>
      </c>
      <c r="F55" s="61">
        <f>D55*F56/D56</f>
        <v>1870033.7827240839</v>
      </c>
      <c r="G55" s="61">
        <f>D55*G56/D56</f>
        <v>955620.38819672144</v>
      </c>
      <c r="H55" s="61">
        <f>D55*H56/D56</f>
        <v>2353967.0069583128</v>
      </c>
      <c r="I55" s="27">
        <f t="shared" si="4"/>
        <v>12804272.95638256</v>
      </c>
      <c r="J55" s="56">
        <v>896</v>
      </c>
      <c r="K55" s="52" t="s">
        <v>186</v>
      </c>
      <c r="L55" s="41">
        <f>SUM(I55/J55)</f>
        <v>14290.483210248392</v>
      </c>
    </row>
    <row r="56" spans="1:12">
      <c r="A56" s="93"/>
      <c r="B56" s="589" t="s">
        <v>187</v>
      </c>
      <c r="C56" s="593"/>
      <c r="D56" s="30">
        <f>SUM(D52:D55)</f>
        <v>61</v>
      </c>
      <c r="E56" s="100">
        <v>29068984.90554437</v>
      </c>
      <c r="F56" s="100">
        <v>7129503.79663557</v>
      </c>
      <c r="G56" s="100">
        <v>3643302.7300000004</v>
      </c>
      <c r="H56" s="100">
        <v>8974499.2140285671</v>
      </c>
      <c r="I56" s="76">
        <f>SUM(I52:I55)</f>
        <v>48816290.646208502</v>
      </c>
      <c r="J56" s="65"/>
      <c r="K56" s="66"/>
      <c r="L56" s="67"/>
    </row>
    <row r="57" spans="1:12">
      <c r="A57" s="59">
        <v>27</v>
      </c>
      <c r="B57" s="108" t="s">
        <v>188</v>
      </c>
      <c r="C57" s="95" t="s">
        <v>189</v>
      </c>
      <c r="D57" s="81">
        <v>40</v>
      </c>
      <c r="E57" s="61">
        <f>D57*E60/D60</f>
        <v>21364850.977044698</v>
      </c>
      <c r="F57" s="61">
        <f>D57*F60/D60</f>
        <v>4688735.8511497853</v>
      </c>
      <c r="G57" s="61">
        <f>D57*G60/D60</f>
        <v>2623791.3879999998</v>
      </c>
      <c r="H57" s="61">
        <f>D57*H60/D60</f>
        <v>6183639.8715888998</v>
      </c>
      <c r="I57" s="27">
        <f t="shared" si="4"/>
        <v>34861018.087783381</v>
      </c>
      <c r="J57" s="56">
        <v>9</v>
      </c>
      <c r="K57" s="52" t="s">
        <v>182</v>
      </c>
      <c r="L57" s="41">
        <f>SUM(I57/J57)</f>
        <v>3873446.4541981537</v>
      </c>
    </row>
    <row r="58" spans="1:12">
      <c r="A58" s="78"/>
      <c r="B58" s="97"/>
      <c r="C58" s="95" t="s">
        <v>190</v>
      </c>
      <c r="D58" s="81">
        <v>20</v>
      </c>
      <c r="E58" s="61">
        <f>D58*E60/D60</f>
        <v>10682425.488522349</v>
      </c>
      <c r="F58" s="61">
        <f>D58*F60/D60</f>
        <v>2344367.9255748927</v>
      </c>
      <c r="G58" s="61">
        <f>D58*G60/D60</f>
        <v>1311895.6939999999</v>
      </c>
      <c r="H58" s="61">
        <f>D58*H60/D60</f>
        <v>3091819.9357944499</v>
      </c>
      <c r="I58" s="27">
        <f t="shared" si="4"/>
        <v>17430509.043891691</v>
      </c>
      <c r="J58" s="56">
        <v>2</v>
      </c>
      <c r="K58" s="52" t="s">
        <v>191</v>
      </c>
      <c r="L58" s="41">
        <f>SUM(I58/J58)</f>
        <v>8715254.5219458453</v>
      </c>
    </row>
    <row r="59" spans="1:12">
      <c r="A59" s="62"/>
      <c r="B59" s="109"/>
      <c r="C59" s="95" t="s">
        <v>304</v>
      </c>
      <c r="D59" s="81">
        <v>40</v>
      </c>
      <c r="E59" s="61">
        <f>D59*E60/D60</f>
        <v>21364850.977044698</v>
      </c>
      <c r="F59" s="61">
        <f>D59*F60/D60</f>
        <v>4688735.8511497853</v>
      </c>
      <c r="G59" s="61">
        <f>D59*G60/D60</f>
        <v>2623791.3879999998</v>
      </c>
      <c r="H59" s="61">
        <f>D59*H60/D60</f>
        <v>6183639.8715888998</v>
      </c>
      <c r="I59" s="27">
        <f t="shared" si="4"/>
        <v>34861018.087783381</v>
      </c>
      <c r="J59" s="56">
        <v>17</v>
      </c>
      <c r="K59" s="52" t="s">
        <v>305</v>
      </c>
      <c r="L59" s="41">
        <f>SUM(I59/J59)</f>
        <v>2050648.1228107871</v>
      </c>
    </row>
    <row r="60" spans="1:12">
      <c r="A60" s="31"/>
      <c r="B60" s="589" t="s">
        <v>192</v>
      </c>
      <c r="C60" s="590"/>
      <c r="D60" s="504">
        <f>SUM(D57:D59)</f>
        <v>100</v>
      </c>
      <c r="E60" s="100">
        <v>53412127.442611739</v>
      </c>
      <c r="F60" s="100">
        <v>11721839.627874462</v>
      </c>
      <c r="G60" s="100">
        <v>6559478.4699999997</v>
      </c>
      <c r="H60" s="100">
        <v>15459099.67897225</v>
      </c>
      <c r="I60" s="100">
        <f>SUM(E60:H60)</f>
        <v>87152545.219458446</v>
      </c>
      <c r="J60" s="65"/>
      <c r="K60" s="66"/>
      <c r="L60" s="67"/>
    </row>
    <row r="61" spans="1:12">
      <c r="A61" s="37">
        <v>28</v>
      </c>
      <c r="B61" s="38" t="s">
        <v>92</v>
      </c>
      <c r="C61" s="38" t="s">
        <v>193</v>
      </c>
      <c r="D61" s="37"/>
      <c r="E61" s="40">
        <v>53155010.71848423</v>
      </c>
      <c r="F61" s="110">
        <v>29715236.408825718</v>
      </c>
      <c r="G61" s="40">
        <v>6585718.8900000006</v>
      </c>
      <c r="H61" s="40">
        <v>25411013.460593842</v>
      </c>
      <c r="I61" s="27">
        <f t="shared" si="4"/>
        <v>114866979.47790378</v>
      </c>
      <c r="J61" s="56">
        <v>738</v>
      </c>
      <c r="K61" s="52" t="s">
        <v>194</v>
      </c>
      <c r="L61" s="41">
        <f>SUM(I61/J61)</f>
        <v>155646.31365569617</v>
      </c>
    </row>
    <row r="62" spans="1:12">
      <c r="A62" s="37">
        <v>29</v>
      </c>
      <c r="B62" s="38" t="s">
        <v>93</v>
      </c>
      <c r="C62" s="38" t="s">
        <v>195</v>
      </c>
      <c r="D62" s="37"/>
      <c r="E62" s="40">
        <v>35623708.015492305</v>
      </c>
      <c r="F62" s="110">
        <v>100397711.66579089</v>
      </c>
      <c r="G62" s="40">
        <v>3921600.74</v>
      </c>
      <c r="H62" s="40">
        <v>11170734.444240721</v>
      </c>
      <c r="I62" s="27">
        <f t="shared" si="4"/>
        <v>151113754.8655239</v>
      </c>
      <c r="J62" s="56">
        <v>59286168</v>
      </c>
      <c r="K62" s="52" t="s">
        <v>196</v>
      </c>
      <c r="L62" s="41">
        <f>SUM(I62/J62)</f>
        <v>2.5488872019106363</v>
      </c>
    </row>
    <row r="63" spans="1:12">
      <c r="A63" s="59">
        <v>30</v>
      </c>
      <c r="B63" s="60" t="s">
        <v>94</v>
      </c>
      <c r="C63" s="60" t="s">
        <v>197</v>
      </c>
      <c r="D63" s="59">
        <v>60</v>
      </c>
      <c r="E63" s="61">
        <f>D63*E65/D65</f>
        <v>10791721.624772687</v>
      </c>
      <c r="F63" s="111">
        <f>D63*F65/D65</f>
        <v>3520577.867657532</v>
      </c>
      <c r="G63" s="61">
        <f>D63*G65/D65</f>
        <v>1266749.9639999999</v>
      </c>
      <c r="H63" s="61">
        <f>D63*H65/D65</f>
        <v>2648732.303393045</v>
      </c>
      <c r="I63" s="27">
        <f t="shared" si="4"/>
        <v>18227781.759823263</v>
      </c>
      <c r="J63" s="56">
        <v>3</v>
      </c>
      <c r="K63" s="52" t="s">
        <v>198</v>
      </c>
      <c r="L63" s="41">
        <f>SUM(I63/J63)</f>
        <v>6075927.2532744212</v>
      </c>
    </row>
    <row r="64" spans="1:12">
      <c r="A64" s="62"/>
      <c r="B64" s="63"/>
      <c r="C64" s="108" t="s">
        <v>199</v>
      </c>
      <c r="D64" s="112">
        <v>40</v>
      </c>
      <c r="E64" s="61">
        <f>D64*E65/D65</f>
        <v>7194481.083181791</v>
      </c>
      <c r="F64" s="111">
        <f>D64*F65/D65</f>
        <v>2347051.9117716881</v>
      </c>
      <c r="G64" s="61">
        <f>D64*G65/D65</f>
        <v>844499.97599999991</v>
      </c>
      <c r="H64" s="61">
        <f>D64*H65/D65</f>
        <v>1765821.5355953635</v>
      </c>
      <c r="I64" s="446">
        <f t="shared" si="4"/>
        <v>12151854.506548842</v>
      </c>
      <c r="J64" s="56">
        <v>7</v>
      </c>
      <c r="K64" s="52" t="s">
        <v>200</v>
      </c>
      <c r="L64" s="41">
        <f>SUM(I64/J64)</f>
        <v>1735979.2152212632</v>
      </c>
    </row>
    <row r="65" spans="1:12">
      <c r="A65" s="93"/>
      <c r="B65" s="589" t="s">
        <v>201</v>
      </c>
      <c r="C65" s="590"/>
      <c r="D65" s="113">
        <v>100</v>
      </c>
      <c r="E65" s="100">
        <v>17986202.707954478</v>
      </c>
      <c r="F65" s="100">
        <v>5867629.7794292206</v>
      </c>
      <c r="G65" s="100">
        <v>2111249.94</v>
      </c>
      <c r="H65" s="100">
        <v>4414553.8389884084</v>
      </c>
      <c r="I65" s="100">
        <f>SUM(E65:H65)</f>
        <v>30379636.266372107</v>
      </c>
      <c r="J65" s="65"/>
      <c r="K65" s="66"/>
      <c r="L65" s="67"/>
    </row>
    <row r="66" spans="1:12">
      <c r="A66" s="59">
        <v>31</v>
      </c>
      <c r="B66" s="60" t="s">
        <v>95</v>
      </c>
      <c r="C66" s="458" t="s">
        <v>202</v>
      </c>
      <c r="D66" s="81">
        <v>149</v>
      </c>
      <c r="E66" s="61">
        <f>D66*E68/D68</f>
        <v>155816028.50450021</v>
      </c>
      <c r="F66" s="61">
        <f>D66*F68/D68</f>
        <v>400924857.3856535</v>
      </c>
      <c r="G66" s="61">
        <f>D66*G68/D68</f>
        <v>10533193.265959941</v>
      </c>
      <c r="H66" s="61">
        <f>D66*H68/D68</f>
        <v>21929675.893333826</v>
      </c>
      <c r="I66" s="27">
        <f>SUM(E66:H66)</f>
        <v>589203755.04944742</v>
      </c>
      <c r="J66" s="56">
        <v>1</v>
      </c>
      <c r="K66" s="52" t="s">
        <v>203</v>
      </c>
      <c r="L66" s="41">
        <f>SUM(I66/J66)</f>
        <v>589203755.04944742</v>
      </c>
    </row>
    <row r="67" spans="1:12">
      <c r="A67" s="62"/>
      <c r="B67" s="63"/>
      <c r="C67" s="459" t="s">
        <v>204</v>
      </c>
      <c r="D67" s="81">
        <v>39</v>
      </c>
      <c r="E67" s="61">
        <f>D67*E68/D68</f>
        <v>40784061.15218462</v>
      </c>
      <c r="F67" s="61">
        <f>D67*F68/D68</f>
        <v>104940063.34255359</v>
      </c>
      <c r="G67" s="61">
        <f>D67*G68/D68</f>
        <v>2757010.317935823</v>
      </c>
      <c r="H67" s="61">
        <f>D67*H68/D68</f>
        <v>5739982.2808054974</v>
      </c>
      <c r="I67" s="27">
        <f>SUM(E67:H67)</f>
        <v>154221117.09347954</v>
      </c>
      <c r="J67" s="56">
        <v>26531</v>
      </c>
      <c r="K67" s="52" t="s">
        <v>205</v>
      </c>
      <c r="L67" s="41">
        <f>SUM(I67/J67)</f>
        <v>5812.8648408834779</v>
      </c>
    </row>
    <row r="68" spans="1:12" s="29" customFormat="1">
      <c r="A68" s="31"/>
      <c r="B68" s="589" t="s">
        <v>206</v>
      </c>
      <c r="C68" s="590"/>
      <c r="D68" s="114">
        <f>SUM(D66:D67)</f>
        <v>188</v>
      </c>
      <c r="E68" s="100">
        <v>196600089.65668482</v>
      </c>
      <c r="F68" s="100">
        <v>505864920.72820705</v>
      </c>
      <c r="G68" s="100">
        <v>13290203.583895763</v>
      </c>
      <c r="H68" s="100">
        <v>27669658.174139325</v>
      </c>
      <c r="I68" s="100">
        <f>SUM(E68:H68)</f>
        <v>743424872.14292705</v>
      </c>
      <c r="J68" s="115"/>
      <c r="K68" s="115"/>
      <c r="L68" s="67"/>
    </row>
    <row r="69" spans="1:12" s="120" customFormat="1">
      <c r="A69" s="37"/>
      <c r="B69" s="116"/>
      <c r="C69" s="117" t="s">
        <v>17</v>
      </c>
      <c r="D69" s="118"/>
      <c r="E69" s="27">
        <f>+E18+E4</f>
        <v>9684935689.2643433</v>
      </c>
      <c r="F69" s="27">
        <f t="shared" ref="F69:H69" si="5">+F18+F4</f>
        <v>2747907269.6206036</v>
      </c>
      <c r="G69" s="27">
        <f t="shared" si="5"/>
        <v>1275645716.3660004</v>
      </c>
      <c r="H69" s="27">
        <f t="shared" si="5"/>
        <v>963848640.56341505</v>
      </c>
      <c r="I69" s="27">
        <f>SUM(E69:H69)</f>
        <v>14672337315.814363</v>
      </c>
      <c r="J69" s="27"/>
      <c r="K69" s="116"/>
      <c r="L69" s="119"/>
    </row>
    <row r="70" spans="1:12">
      <c r="E70" s="125"/>
      <c r="F70" s="125"/>
      <c r="G70" s="125"/>
      <c r="H70" s="125"/>
      <c r="I70" s="125"/>
    </row>
  </sheetData>
  <sheetProtection algorithmName="SHA-512" hashValue="QDTnZ6VPWgPsyUGX4krsOSDsv3AmtJKzkxUO1rJ+dIVl1LLt1pUnuWkqTQkQ0ec1AG7eJz0PYaLB+0vkVfbd3A==" saltValue="v3w82MKLdfBOy8Yj4sdWug==" spinCount="100000" sheet="1" objects="1" scenarios="1"/>
  <mergeCells count="12">
    <mergeCell ref="B68:C68"/>
    <mergeCell ref="A1:L1"/>
    <mergeCell ref="B25:C25"/>
    <mergeCell ref="B28:C28"/>
    <mergeCell ref="B33:C33"/>
    <mergeCell ref="B37:C37"/>
    <mergeCell ref="B40:C40"/>
    <mergeCell ref="B45:C45"/>
    <mergeCell ref="B51:C51"/>
    <mergeCell ref="B56:C56"/>
    <mergeCell ref="B60:C60"/>
    <mergeCell ref="B65:C65"/>
  </mergeCells>
  <pageMargins left="0.761811024" right="0" top="0.511811023622047" bottom="0" header="0.39370078740157499" footer="3.9370078740157501E-2"/>
  <pageSetup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D224A-6EA7-4102-8AF3-B7C69794A435}">
  <sheetPr>
    <tabColor rgb="FFFFC000"/>
    <pageSetUpPr fitToPage="1"/>
  </sheetPr>
  <dimension ref="B1:L19"/>
  <sheetViews>
    <sheetView zoomScale="90" zoomScaleNormal="90" workbookViewId="0">
      <selection activeCell="D23" sqref="D23"/>
    </sheetView>
  </sheetViews>
  <sheetFormatPr defaultRowHeight="18.75"/>
  <cols>
    <col min="1" max="1" width="9.140625" style="128"/>
    <col min="2" max="2" width="6.85546875" style="128" bestFit="1" customWidth="1"/>
    <col min="3" max="3" width="23.85546875" style="128" bestFit="1" customWidth="1"/>
    <col min="4" max="4" width="34" style="128" customWidth="1"/>
    <col min="5" max="5" width="16.85546875" style="128" bestFit="1" customWidth="1"/>
    <col min="6" max="6" width="18.28515625" style="128" customWidth="1"/>
    <col min="7" max="7" width="16.7109375" style="128" bestFit="1" customWidth="1"/>
    <col min="8" max="8" width="17.85546875" style="128" bestFit="1" customWidth="1"/>
    <col min="9" max="9" width="19.140625" style="128" bestFit="1" customWidth="1"/>
    <col min="10" max="10" width="21.7109375" style="128" customWidth="1"/>
    <col min="11" max="11" width="8.42578125" style="128" bestFit="1" customWidth="1"/>
    <col min="12" max="12" width="9.85546875" style="128" bestFit="1" customWidth="1"/>
    <col min="13" max="257" width="9.140625" style="128"/>
    <col min="258" max="258" width="7.140625" style="128" bestFit="1" customWidth="1"/>
    <col min="259" max="259" width="29.42578125" style="128" customWidth="1"/>
    <col min="260" max="260" width="40.28515625" style="128" customWidth="1"/>
    <col min="261" max="263" width="18.7109375" style="128" bestFit="1" customWidth="1"/>
    <col min="264" max="264" width="16.85546875" style="128" bestFit="1" customWidth="1"/>
    <col min="265" max="265" width="19.85546875" style="128" bestFit="1" customWidth="1"/>
    <col min="266" max="266" width="22.85546875" style="128" bestFit="1" customWidth="1"/>
    <col min="267" max="267" width="9.140625" style="128"/>
    <col min="268" max="268" width="14.28515625" style="128" bestFit="1" customWidth="1"/>
    <col min="269" max="513" width="9.140625" style="128"/>
    <col min="514" max="514" width="7.140625" style="128" bestFit="1" customWidth="1"/>
    <col min="515" max="515" width="29.42578125" style="128" customWidth="1"/>
    <col min="516" max="516" width="40.28515625" style="128" customWidth="1"/>
    <col min="517" max="519" width="18.7109375" style="128" bestFit="1" customWidth="1"/>
    <col min="520" max="520" width="16.85546875" style="128" bestFit="1" customWidth="1"/>
    <col min="521" max="521" width="19.85546875" style="128" bestFit="1" customWidth="1"/>
    <col min="522" max="522" width="22.85546875" style="128" bestFit="1" customWidth="1"/>
    <col min="523" max="523" width="9.140625" style="128"/>
    <col min="524" max="524" width="14.28515625" style="128" bestFit="1" customWidth="1"/>
    <col min="525" max="769" width="9.140625" style="128"/>
    <col min="770" max="770" width="7.140625" style="128" bestFit="1" customWidth="1"/>
    <col min="771" max="771" width="29.42578125" style="128" customWidth="1"/>
    <col min="772" max="772" width="40.28515625" style="128" customWidth="1"/>
    <col min="773" max="775" width="18.7109375" style="128" bestFit="1" customWidth="1"/>
    <col min="776" max="776" width="16.85546875" style="128" bestFit="1" customWidth="1"/>
    <col min="777" max="777" width="19.85546875" style="128" bestFit="1" customWidth="1"/>
    <col min="778" max="778" width="22.85546875" style="128" bestFit="1" customWidth="1"/>
    <col min="779" max="779" width="9.140625" style="128"/>
    <col min="780" max="780" width="14.28515625" style="128" bestFit="1" customWidth="1"/>
    <col min="781" max="1025" width="9.140625" style="128"/>
    <col min="1026" max="1026" width="7.140625" style="128" bestFit="1" customWidth="1"/>
    <col min="1027" max="1027" width="29.42578125" style="128" customWidth="1"/>
    <col min="1028" max="1028" width="40.28515625" style="128" customWidth="1"/>
    <col min="1029" max="1031" width="18.7109375" style="128" bestFit="1" customWidth="1"/>
    <col min="1032" max="1032" width="16.85546875" style="128" bestFit="1" customWidth="1"/>
    <col min="1033" max="1033" width="19.85546875" style="128" bestFit="1" customWidth="1"/>
    <col min="1034" max="1034" width="22.85546875" style="128" bestFit="1" customWidth="1"/>
    <col min="1035" max="1035" width="9.140625" style="128"/>
    <col min="1036" max="1036" width="14.28515625" style="128" bestFit="1" customWidth="1"/>
    <col min="1037" max="1281" width="9.140625" style="128"/>
    <col min="1282" max="1282" width="7.140625" style="128" bestFit="1" customWidth="1"/>
    <col min="1283" max="1283" width="29.42578125" style="128" customWidth="1"/>
    <col min="1284" max="1284" width="40.28515625" style="128" customWidth="1"/>
    <col min="1285" max="1287" width="18.7109375" style="128" bestFit="1" customWidth="1"/>
    <col min="1288" max="1288" width="16.85546875" style="128" bestFit="1" customWidth="1"/>
    <col min="1289" max="1289" width="19.85546875" style="128" bestFit="1" customWidth="1"/>
    <col min="1290" max="1290" width="22.85546875" style="128" bestFit="1" customWidth="1"/>
    <col min="1291" max="1291" width="9.140625" style="128"/>
    <col min="1292" max="1292" width="14.28515625" style="128" bestFit="1" customWidth="1"/>
    <col min="1293" max="1537" width="9.140625" style="128"/>
    <col min="1538" max="1538" width="7.140625" style="128" bestFit="1" customWidth="1"/>
    <col min="1539" max="1539" width="29.42578125" style="128" customWidth="1"/>
    <col min="1540" max="1540" width="40.28515625" style="128" customWidth="1"/>
    <col min="1541" max="1543" width="18.7109375" style="128" bestFit="1" customWidth="1"/>
    <col min="1544" max="1544" width="16.85546875" style="128" bestFit="1" customWidth="1"/>
    <col min="1545" max="1545" width="19.85546875" style="128" bestFit="1" customWidth="1"/>
    <col min="1546" max="1546" width="22.85546875" style="128" bestFit="1" customWidth="1"/>
    <col min="1547" max="1547" width="9.140625" style="128"/>
    <col min="1548" max="1548" width="14.28515625" style="128" bestFit="1" customWidth="1"/>
    <col min="1549" max="1793" width="9.140625" style="128"/>
    <col min="1794" max="1794" width="7.140625" style="128" bestFit="1" customWidth="1"/>
    <col min="1795" max="1795" width="29.42578125" style="128" customWidth="1"/>
    <col min="1796" max="1796" width="40.28515625" style="128" customWidth="1"/>
    <col min="1797" max="1799" width="18.7109375" style="128" bestFit="1" customWidth="1"/>
    <col min="1800" max="1800" width="16.85546875" style="128" bestFit="1" customWidth="1"/>
    <col min="1801" max="1801" width="19.85546875" style="128" bestFit="1" customWidth="1"/>
    <col min="1802" max="1802" width="22.85546875" style="128" bestFit="1" customWidth="1"/>
    <col min="1803" max="1803" width="9.140625" style="128"/>
    <col min="1804" max="1804" width="14.28515625" style="128" bestFit="1" customWidth="1"/>
    <col min="1805" max="2049" width="9.140625" style="128"/>
    <col min="2050" max="2050" width="7.140625" style="128" bestFit="1" customWidth="1"/>
    <col min="2051" max="2051" width="29.42578125" style="128" customWidth="1"/>
    <col min="2052" max="2052" width="40.28515625" style="128" customWidth="1"/>
    <col min="2053" max="2055" width="18.7109375" style="128" bestFit="1" customWidth="1"/>
    <col min="2056" max="2056" width="16.85546875" style="128" bestFit="1" customWidth="1"/>
    <col min="2057" max="2057" width="19.85546875" style="128" bestFit="1" customWidth="1"/>
    <col min="2058" max="2058" width="22.85546875" style="128" bestFit="1" customWidth="1"/>
    <col min="2059" max="2059" width="9.140625" style="128"/>
    <col min="2060" max="2060" width="14.28515625" style="128" bestFit="1" customWidth="1"/>
    <col min="2061" max="2305" width="9.140625" style="128"/>
    <col min="2306" max="2306" width="7.140625" style="128" bestFit="1" customWidth="1"/>
    <col min="2307" max="2307" width="29.42578125" style="128" customWidth="1"/>
    <col min="2308" max="2308" width="40.28515625" style="128" customWidth="1"/>
    <col min="2309" max="2311" width="18.7109375" style="128" bestFit="1" customWidth="1"/>
    <col min="2312" max="2312" width="16.85546875" style="128" bestFit="1" customWidth="1"/>
    <col min="2313" max="2313" width="19.85546875" style="128" bestFit="1" customWidth="1"/>
    <col min="2314" max="2314" width="22.85546875" style="128" bestFit="1" customWidth="1"/>
    <col min="2315" max="2315" width="9.140625" style="128"/>
    <col min="2316" max="2316" width="14.28515625" style="128" bestFit="1" customWidth="1"/>
    <col min="2317" max="2561" width="9.140625" style="128"/>
    <col min="2562" max="2562" width="7.140625" style="128" bestFit="1" customWidth="1"/>
    <col min="2563" max="2563" width="29.42578125" style="128" customWidth="1"/>
    <col min="2564" max="2564" width="40.28515625" style="128" customWidth="1"/>
    <col min="2565" max="2567" width="18.7109375" style="128" bestFit="1" customWidth="1"/>
    <col min="2568" max="2568" width="16.85546875" style="128" bestFit="1" customWidth="1"/>
    <col min="2569" max="2569" width="19.85546875" style="128" bestFit="1" customWidth="1"/>
    <col min="2570" max="2570" width="22.85546875" style="128" bestFit="1" customWidth="1"/>
    <col min="2571" max="2571" width="9.140625" style="128"/>
    <col min="2572" max="2572" width="14.28515625" style="128" bestFit="1" customWidth="1"/>
    <col min="2573" max="2817" width="9.140625" style="128"/>
    <col min="2818" max="2818" width="7.140625" style="128" bestFit="1" customWidth="1"/>
    <col min="2819" max="2819" width="29.42578125" style="128" customWidth="1"/>
    <col min="2820" max="2820" width="40.28515625" style="128" customWidth="1"/>
    <col min="2821" max="2823" width="18.7109375" style="128" bestFit="1" customWidth="1"/>
    <col min="2824" max="2824" width="16.85546875" style="128" bestFit="1" customWidth="1"/>
    <col min="2825" max="2825" width="19.85546875" style="128" bestFit="1" customWidth="1"/>
    <col min="2826" max="2826" width="22.85546875" style="128" bestFit="1" customWidth="1"/>
    <col min="2827" max="2827" width="9.140625" style="128"/>
    <col min="2828" max="2828" width="14.28515625" style="128" bestFit="1" customWidth="1"/>
    <col min="2829" max="3073" width="9.140625" style="128"/>
    <col min="3074" max="3074" width="7.140625" style="128" bestFit="1" customWidth="1"/>
    <col min="3075" max="3075" width="29.42578125" style="128" customWidth="1"/>
    <col min="3076" max="3076" width="40.28515625" style="128" customWidth="1"/>
    <col min="3077" max="3079" width="18.7109375" style="128" bestFit="1" customWidth="1"/>
    <col min="3080" max="3080" width="16.85546875" style="128" bestFit="1" customWidth="1"/>
    <col min="3081" max="3081" width="19.85546875" style="128" bestFit="1" customWidth="1"/>
    <col min="3082" max="3082" width="22.85546875" style="128" bestFit="1" customWidth="1"/>
    <col min="3083" max="3083" width="9.140625" style="128"/>
    <col min="3084" max="3084" width="14.28515625" style="128" bestFit="1" customWidth="1"/>
    <col min="3085" max="3329" width="9.140625" style="128"/>
    <col min="3330" max="3330" width="7.140625" style="128" bestFit="1" customWidth="1"/>
    <col min="3331" max="3331" width="29.42578125" style="128" customWidth="1"/>
    <col min="3332" max="3332" width="40.28515625" style="128" customWidth="1"/>
    <col min="3333" max="3335" width="18.7109375" style="128" bestFit="1" customWidth="1"/>
    <col min="3336" max="3336" width="16.85546875" style="128" bestFit="1" customWidth="1"/>
    <col min="3337" max="3337" width="19.85546875" style="128" bestFit="1" customWidth="1"/>
    <col min="3338" max="3338" width="22.85546875" style="128" bestFit="1" customWidth="1"/>
    <col min="3339" max="3339" width="9.140625" style="128"/>
    <col min="3340" max="3340" width="14.28515625" style="128" bestFit="1" customWidth="1"/>
    <col min="3341" max="3585" width="9.140625" style="128"/>
    <col min="3586" max="3586" width="7.140625" style="128" bestFit="1" customWidth="1"/>
    <col min="3587" max="3587" width="29.42578125" style="128" customWidth="1"/>
    <col min="3588" max="3588" width="40.28515625" style="128" customWidth="1"/>
    <col min="3589" max="3591" width="18.7109375" style="128" bestFit="1" customWidth="1"/>
    <col min="3592" max="3592" width="16.85546875" style="128" bestFit="1" customWidth="1"/>
    <col min="3593" max="3593" width="19.85546875" style="128" bestFit="1" customWidth="1"/>
    <col min="3594" max="3594" width="22.85546875" style="128" bestFit="1" customWidth="1"/>
    <col min="3595" max="3595" width="9.140625" style="128"/>
    <col min="3596" max="3596" width="14.28515625" style="128" bestFit="1" customWidth="1"/>
    <col min="3597" max="3841" width="9.140625" style="128"/>
    <col min="3842" max="3842" width="7.140625" style="128" bestFit="1" customWidth="1"/>
    <col min="3843" max="3843" width="29.42578125" style="128" customWidth="1"/>
    <col min="3844" max="3844" width="40.28515625" style="128" customWidth="1"/>
    <col min="3845" max="3847" width="18.7109375" style="128" bestFit="1" customWidth="1"/>
    <col min="3848" max="3848" width="16.85546875" style="128" bestFit="1" customWidth="1"/>
    <col min="3849" max="3849" width="19.85546875" style="128" bestFit="1" customWidth="1"/>
    <col min="3850" max="3850" width="22.85546875" style="128" bestFit="1" customWidth="1"/>
    <col min="3851" max="3851" width="9.140625" style="128"/>
    <col min="3852" max="3852" width="14.28515625" style="128" bestFit="1" customWidth="1"/>
    <col min="3853" max="4097" width="9.140625" style="128"/>
    <col min="4098" max="4098" width="7.140625" style="128" bestFit="1" customWidth="1"/>
    <col min="4099" max="4099" width="29.42578125" style="128" customWidth="1"/>
    <col min="4100" max="4100" width="40.28515625" style="128" customWidth="1"/>
    <col min="4101" max="4103" width="18.7109375" style="128" bestFit="1" customWidth="1"/>
    <col min="4104" max="4104" width="16.85546875" style="128" bestFit="1" customWidth="1"/>
    <col min="4105" max="4105" width="19.85546875" style="128" bestFit="1" customWidth="1"/>
    <col min="4106" max="4106" width="22.85546875" style="128" bestFit="1" customWidth="1"/>
    <col min="4107" max="4107" width="9.140625" style="128"/>
    <col min="4108" max="4108" width="14.28515625" style="128" bestFit="1" customWidth="1"/>
    <col min="4109" max="4353" width="9.140625" style="128"/>
    <col min="4354" max="4354" width="7.140625" style="128" bestFit="1" customWidth="1"/>
    <col min="4355" max="4355" width="29.42578125" style="128" customWidth="1"/>
    <col min="4356" max="4356" width="40.28515625" style="128" customWidth="1"/>
    <col min="4357" max="4359" width="18.7109375" style="128" bestFit="1" customWidth="1"/>
    <col min="4360" max="4360" width="16.85546875" style="128" bestFit="1" customWidth="1"/>
    <col min="4361" max="4361" width="19.85546875" style="128" bestFit="1" customWidth="1"/>
    <col min="4362" max="4362" width="22.85546875" style="128" bestFit="1" customWidth="1"/>
    <col min="4363" max="4363" width="9.140625" style="128"/>
    <col min="4364" max="4364" width="14.28515625" style="128" bestFit="1" customWidth="1"/>
    <col min="4365" max="4609" width="9.140625" style="128"/>
    <col min="4610" max="4610" width="7.140625" style="128" bestFit="1" customWidth="1"/>
    <col min="4611" max="4611" width="29.42578125" style="128" customWidth="1"/>
    <col min="4612" max="4612" width="40.28515625" style="128" customWidth="1"/>
    <col min="4613" max="4615" width="18.7109375" style="128" bestFit="1" customWidth="1"/>
    <col min="4616" max="4616" width="16.85546875" style="128" bestFit="1" customWidth="1"/>
    <col min="4617" max="4617" width="19.85546875" style="128" bestFit="1" customWidth="1"/>
    <col min="4618" max="4618" width="22.85546875" style="128" bestFit="1" customWidth="1"/>
    <col min="4619" max="4619" width="9.140625" style="128"/>
    <col min="4620" max="4620" width="14.28515625" style="128" bestFit="1" customWidth="1"/>
    <col min="4621" max="4865" width="9.140625" style="128"/>
    <col min="4866" max="4866" width="7.140625" style="128" bestFit="1" customWidth="1"/>
    <col min="4867" max="4867" width="29.42578125" style="128" customWidth="1"/>
    <col min="4868" max="4868" width="40.28515625" style="128" customWidth="1"/>
    <col min="4869" max="4871" width="18.7109375" style="128" bestFit="1" customWidth="1"/>
    <col min="4872" max="4872" width="16.85546875" style="128" bestFit="1" customWidth="1"/>
    <col min="4873" max="4873" width="19.85546875" style="128" bestFit="1" customWidth="1"/>
    <col min="4874" max="4874" width="22.85546875" style="128" bestFit="1" customWidth="1"/>
    <col min="4875" max="4875" width="9.140625" style="128"/>
    <col min="4876" max="4876" width="14.28515625" style="128" bestFit="1" customWidth="1"/>
    <col min="4877" max="5121" width="9.140625" style="128"/>
    <col min="5122" max="5122" width="7.140625" style="128" bestFit="1" customWidth="1"/>
    <col min="5123" max="5123" width="29.42578125" style="128" customWidth="1"/>
    <col min="5124" max="5124" width="40.28515625" style="128" customWidth="1"/>
    <col min="5125" max="5127" width="18.7109375" style="128" bestFit="1" customWidth="1"/>
    <col min="5128" max="5128" width="16.85546875" style="128" bestFit="1" customWidth="1"/>
    <col min="5129" max="5129" width="19.85546875" style="128" bestFit="1" customWidth="1"/>
    <col min="5130" max="5130" width="22.85546875" style="128" bestFit="1" customWidth="1"/>
    <col min="5131" max="5131" width="9.140625" style="128"/>
    <col min="5132" max="5132" width="14.28515625" style="128" bestFit="1" customWidth="1"/>
    <col min="5133" max="5377" width="9.140625" style="128"/>
    <col min="5378" max="5378" width="7.140625" style="128" bestFit="1" customWidth="1"/>
    <col min="5379" max="5379" width="29.42578125" style="128" customWidth="1"/>
    <col min="5380" max="5380" width="40.28515625" style="128" customWidth="1"/>
    <col min="5381" max="5383" width="18.7109375" style="128" bestFit="1" customWidth="1"/>
    <col min="5384" max="5384" width="16.85546875" style="128" bestFit="1" customWidth="1"/>
    <col min="5385" max="5385" width="19.85546875" style="128" bestFit="1" customWidth="1"/>
    <col min="5386" max="5386" width="22.85546875" style="128" bestFit="1" customWidth="1"/>
    <col min="5387" max="5387" width="9.140625" style="128"/>
    <col min="5388" max="5388" width="14.28515625" style="128" bestFit="1" customWidth="1"/>
    <col min="5389" max="5633" width="9.140625" style="128"/>
    <col min="5634" max="5634" width="7.140625" style="128" bestFit="1" customWidth="1"/>
    <col min="5635" max="5635" width="29.42578125" style="128" customWidth="1"/>
    <col min="5636" max="5636" width="40.28515625" style="128" customWidth="1"/>
    <col min="5637" max="5639" width="18.7109375" style="128" bestFit="1" customWidth="1"/>
    <col min="5640" max="5640" width="16.85546875" style="128" bestFit="1" customWidth="1"/>
    <col min="5641" max="5641" width="19.85546875" style="128" bestFit="1" customWidth="1"/>
    <col min="5642" max="5642" width="22.85546875" style="128" bestFit="1" customWidth="1"/>
    <col min="5643" max="5643" width="9.140625" style="128"/>
    <col min="5644" max="5644" width="14.28515625" style="128" bestFit="1" customWidth="1"/>
    <col min="5645" max="5889" width="9.140625" style="128"/>
    <col min="5890" max="5890" width="7.140625" style="128" bestFit="1" customWidth="1"/>
    <col min="5891" max="5891" width="29.42578125" style="128" customWidth="1"/>
    <col min="5892" max="5892" width="40.28515625" style="128" customWidth="1"/>
    <col min="5893" max="5895" width="18.7109375" style="128" bestFit="1" customWidth="1"/>
    <col min="5896" max="5896" width="16.85546875" style="128" bestFit="1" customWidth="1"/>
    <col min="5897" max="5897" width="19.85546875" style="128" bestFit="1" customWidth="1"/>
    <col min="5898" max="5898" width="22.85546875" style="128" bestFit="1" customWidth="1"/>
    <col min="5899" max="5899" width="9.140625" style="128"/>
    <col min="5900" max="5900" width="14.28515625" style="128" bestFit="1" customWidth="1"/>
    <col min="5901" max="6145" width="9.140625" style="128"/>
    <col min="6146" max="6146" width="7.140625" style="128" bestFit="1" customWidth="1"/>
    <col min="6147" max="6147" width="29.42578125" style="128" customWidth="1"/>
    <col min="6148" max="6148" width="40.28515625" style="128" customWidth="1"/>
    <col min="6149" max="6151" width="18.7109375" style="128" bestFit="1" customWidth="1"/>
    <col min="6152" max="6152" width="16.85546875" style="128" bestFit="1" customWidth="1"/>
    <col min="6153" max="6153" width="19.85546875" style="128" bestFit="1" customWidth="1"/>
    <col min="6154" max="6154" width="22.85546875" style="128" bestFit="1" customWidth="1"/>
    <col min="6155" max="6155" width="9.140625" style="128"/>
    <col min="6156" max="6156" width="14.28515625" style="128" bestFit="1" customWidth="1"/>
    <col min="6157" max="6401" width="9.140625" style="128"/>
    <col min="6402" max="6402" width="7.140625" style="128" bestFit="1" customWidth="1"/>
    <col min="6403" max="6403" width="29.42578125" style="128" customWidth="1"/>
    <col min="6404" max="6404" width="40.28515625" style="128" customWidth="1"/>
    <col min="6405" max="6407" width="18.7109375" style="128" bestFit="1" customWidth="1"/>
    <col min="6408" max="6408" width="16.85546875" style="128" bestFit="1" customWidth="1"/>
    <col min="6409" max="6409" width="19.85546875" style="128" bestFit="1" customWidth="1"/>
    <col min="6410" max="6410" width="22.85546875" style="128" bestFit="1" customWidth="1"/>
    <col min="6411" max="6411" width="9.140625" style="128"/>
    <col min="6412" max="6412" width="14.28515625" style="128" bestFit="1" customWidth="1"/>
    <col min="6413" max="6657" width="9.140625" style="128"/>
    <col min="6658" max="6658" width="7.140625" style="128" bestFit="1" customWidth="1"/>
    <col min="6659" max="6659" width="29.42578125" style="128" customWidth="1"/>
    <col min="6660" max="6660" width="40.28515625" style="128" customWidth="1"/>
    <col min="6661" max="6663" width="18.7109375" style="128" bestFit="1" customWidth="1"/>
    <col min="6664" max="6664" width="16.85546875" style="128" bestFit="1" customWidth="1"/>
    <col min="6665" max="6665" width="19.85546875" style="128" bestFit="1" customWidth="1"/>
    <col min="6666" max="6666" width="22.85546875" style="128" bestFit="1" customWidth="1"/>
    <col min="6667" max="6667" width="9.140625" style="128"/>
    <col min="6668" max="6668" width="14.28515625" style="128" bestFit="1" customWidth="1"/>
    <col min="6669" max="6913" width="9.140625" style="128"/>
    <col min="6914" max="6914" width="7.140625" style="128" bestFit="1" customWidth="1"/>
    <col min="6915" max="6915" width="29.42578125" style="128" customWidth="1"/>
    <col min="6916" max="6916" width="40.28515625" style="128" customWidth="1"/>
    <col min="6917" max="6919" width="18.7109375" style="128" bestFit="1" customWidth="1"/>
    <col min="6920" max="6920" width="16.85546875" style="128" bestFit="1" customWidth="1"/>
    <col min="6921" max="6921" width="19.85546875" style="128" bestFit="1" customWidth="1"/>
    <col min="6922" max="6922" width="22.85546875" style="128" bestFit="1" customWidth="1"/>
    <col min="6923" max="6923" width="9.140625" style="128"/>
    <col min="6924" max="6924" width="14.28515625" style="128" bestFit="1" customWidth="1"/>
    <col min="6925" max="7169" width="9.140625" style="128"/>
    <col min="7170" max="7170" width="7.140625" style="128" bestFit="1" customWidth="1"/>
    <col min="7171" max="7171" width="29.42578125" style="128" customWidth="1"/>
    <col min="7172" max="7172" width="40.28515625" style="128" customWidth="1"/>
    <col min="7173" max="7175" width="18.7109375" style="128" bestFit="1" customWidth="1"/>
    <col min="7176" max="7176" width="16.85546875" style="128" bestFit="1" customWidth="1"/>
    <col min="7177" max="7177" width="19.85546875" style="128" bestFit="1" customWidth="1"/>
    <col min="7178" max="7178" width="22.85546875" style="128" bestFit="1" customWidth="1"/>
    <col min="7179" max="7179" width="9.140625" style="128"/>
    <col min="7180" max="7180" width="14.28515625" style="128" bestFit="1" customWidth="1"/>
    <col min="7181" max="7425" width="9.140625" style="128"/>
    <col min="7426" max="7426" width="7.140625" style="128" bestFit="1" customWidth="1"/>
    <col min="7427" max="7427" width="29.42578125" style="128" customWidth="1"/>
    <col min="7428" max="7428" width="40.28515625" style="128" customWidth="1"/>
    <col min="7429" max="7431" width="18.7109375" style="128" bestFit="1" customWidth="1"/>
    <col min="7432" max="7432" width="16.85546875" style="128" bestFit="1" customWidth="1"/>
    <col min="7433" max="7433" width="19.85546875" style="128" bestFit="1" customWidth="1"/>
    <col min="7434" max="7434" width="22.85546875" style="128" bestFit="1" customWidth="1"/>
    <col min="7435" max="7435" width="9.140625" style="128"/>
    <col min="7436" max="7436" width="14.28515625" style="128" bestFit="1" customWidth="1"/>
    <col min="7437" max="7681" width="9.140625" style="128"/>
    <col min="7682" max="7682" width="7.140625" style="128" bestFit="1" customWidth="1"/>
    <col min="7683" max="7683" width="29.42578125" style="128" customWidth="1"/>
    <col min="7684" max="7684" width="40.28515625" style="128" customWidth="1"/>
    <col min="7685" max="7687" width="18.7109375" style="128" bestFit="1" customWidth="1"/>
    <col min="7688" max="7688" width="16.85546875" style="128" bestFit="1" customWidth="1"/>
    <col min="7689" max="7689" width="19.85546875" style="128" bestFit="1" customWidth="1"/>
    <col min="7690" max="7690" width="22.85546875" style="128" bestFit="1" customWidth="1"/>
    <col min="7691" max="7691" width="9.140625" style="128"/>
    <col min="7692" max="7692" width="14.28515625" style="128" bestFit="1" customWidth="1"/>
    <col min="7693" max="7937" width="9.140625" style="128"/>
    <col min="7938" max="7938" width="7.140625" style="128" bestFit="1" customWidth="1"/>
    <col min="7939" max="7939" width="29.42578125" style="128" customWidth="1"/>
    <col min="7940" max="7940" width="40.28515625" style="128" customWidth="1"/>
    <col min="7941" max="7943" width="18.7109375" style="128" bestFit="1" customWidth="1"/>
    <col min="7944" max="7944" width="16.85546875" style="128" bestFit="1" customWidth="1"/>
    <col min="7945" max="7945" width="19.85546875" style="128" bestFit="1" customWidth="1"/>
    <col min="7946" max="7946" width="22.85546875" style="128" bestFit="1" customWidth="1"/>
    <col min="7947" max="7947" width="9.140625" style="128"/>
    <col min="7948" max="7948" width="14.28515625" style="128" bestFit="1" customWidth="1"/>
    <col min="7949" max="8193" width="9.140625" style="128"/>
    <col min="8194" max="8194" width="7.140625" style="128" bestFit="1" customWidth="1"/>
    <col min="8195" max="8195" width="29.42578125" style="128" customWidth="1"/>
    <col min="8196" max="8196" width="40.28515625" style="128" customWidth="1"/>
    <col min="8197" max="8199" width="18.7109375" style="128" bestFit="1" customWidth="1"/>
    <col min="8200" max="8200" width="16.85546875" style="128" bestFit="1" customWidth="1"/>
    <col min="8201" max="8201" width="19.85546875" style="128" bestFit="1" customWidth="1"/>
    <col min="8202" max="8202" width="22.85546875" style="128" bestFit="1" customWidth="1"/>
    <col min="8203" max="8203" width="9.140625" style="128"/>
    <col min="8204" max="8204" width="14.28515625" style="128" bestFit="1" customWidth="1"/>
    <col min="8205" max="8449" width="9.140625" style="128"/>
    <col min="8450" max="8450" width="7.140625" style="128" bestFit="1" customWidth="1"/>
    <col min="8451" max="8451" width="29.42578125" style="128" customWidth="1"/>
    <col min="8452" max="8452" width="40.28515625" style="128" customWidth="1"/>
    <col min="8453" max="8455" width="18.7109375" style="128" bestFit="1" customWidth="1"/>
    <col min="8456" max="8456" width="16.85546875" style="128" bestFit="1" customWidth="1"/>
    <col min="8457" max="8457" width="19.85546875" style="128" bestFit="1" customWidth="1"/>
    <col min="8458" max="8458" width="22.85546875" style="128" bestFit="1" customWidth="1"/>
    <col min="8459" max="8459" width="9.140625" style="128"/>
    <col min="8460" max="8460" width="14.28515625" style="128" bestFit="1" customWidth="1"/>
    <col min="8461" max="8705" width="9.140625" style="128"/>
    <col min="8706" max="8706" width="7.140625" style="128" bestFit="1" customWidth="1"/>
    <col min="8707" max="8707" width="29.42578125" style="128" customWidth="1"/>
    <col min="8708" max="8708" width="40.28515625" style="128" customWidth="1"/>
    <col min="8709" max="8711" width="18.7109375" style="128" bestFit="1" customWidth="1"/>
    <col min="8712" max="8712" width="16.85546875" style="128" bestFit="1" customWidth="1"/>
    <col min="8713" max="8713" width="19.85546875" style="128" bestFit="1" customWidth="1"/>
    <col min="8714" max="8714" width="22.85546875" style="128" bestFit="1" customWidth="1"/>
    <col min="8715" max="8715" width="9.140625" style="128"/>
    <col min="8716" max="8716" width="14.28515625" style="128" bestFit="1" customWidth="1"/>
    <col min="8717" max="8961" width="9.140625" style="128"/>
    <col min="8962" max="8962" width="7.140625" style="128" bestFit="1" customWidth="1"/>
    <col min="8963" max="8963" width="29.42578125" style="128" customWidth="1"/>
    <col min="8964" max="8964" width="40.28515625" style="128" customWidth="1"/>
    <col min="8965" max="8967" width="18.7109375" style="128" bestFit="1" customWidth="1"/>
    <col min="8968" max="8968" width="16.85546875" style="128" bestFit="1" customWidth="1"/>
    <col min="8969" max="8969" width="19.85546875" style="128" bestFit="1" customWidth="1"/>
    <col min="8970" max="8970" width="22.85546875" style="128" bestFit="1" customWidth="1"/>
    <col min="8971" max="8971" width="9.140625" style="128"/>
    <col min="8972" max="8972" width="14.28515625" style="128" bestFit="1" customWidth="1"/>
    <col min="8973" max="9217" width="9.140625" style="128"/>
    <col min="9218" max="9218" width="7.140625" style="128" bestFit="1" customWidth="1"/>
    <col min="9219" max="9219" width="29.42578125" style="128" customWidth="1"/>
    <col min="9220" max="9220" width="40.28515625" style="128" customWidth="1"/>
    <col min="9221" max="9223" width="18.7109375" style="128" bestFit="1" customWidth="1"/>
    <col min="9224" max="9224" width="16.85546875" style="128" bestFit="1" customWidth="1"/>
    <col min="9225" max="9225" width="19.85546875" style="128" bestFit="1" customWidth="1"/>
    <col min="9226" max="9226" width="22.85546875" style="128" bestFit="1" customWidth="1"/>
    <col min="9227" max="9227" width="9.140625" style="128"/>
    <col min="9228" max="9228" width="14.28515625" style="128" bestFit="1" customWidth="1"/>
    <col min="9229" max="9473" width="9.140625" style="128"/>
    <col min="9474" max="9474" width="7.140625" style="128" bestFit="1" customWidth="1"/>
    <col min="9475" max="9475" width="29.42578125" style="128" customWidth="1"/>
    <col min="9476" max="9476" width="40.28515625" style="128" customWidth="1"/>
    <col min="9477" max="9479" width="18.7109375" style="128" bestFit="1" customWidth="1"/>
    <col min="9480" max="9480" width="16.85546875" style="128" bestFit="1" customWidth="1"/>
    <col min="9481" max="9481" width="19.85546875" style="128" bestFit="1" customWidth="1"/>
    <col min="9482" max="9482" width="22.85546875" style="128" bestFit="1" customWidth="1"/>
    <col min="9483" max="9483" width="9.140625" style="128"/>
    <col min="9484" max="9484" width="14.28515625" style="128" bestFit="1" customWidth="1"/>
    <col min="9485" max="9729" width="9.140625" style="128"/>
    <col min="9730" max="9730" width="7.140625" style="128" bestFit="1" customWidth="1"/>
    <col min="9731" max="9731" width="29.42578125" style="128" customWidth="1"/>
    <col min="9732" max="9732" width="40.28515625" style="128" customWidth="1"/>
    <col min="9733" max="9735" width="18.7109375" style="128" bestFit="1" customWidth="1"/>
    <col min="9736" max="9736" width="16.85546875" style="128" bestFit="1" customWidth="1"/>
    <col min="9737" max="9737" width="19.85546875" style="128" bestFit="1" customWidth="1"/>
    <col min="9738" max="9738" width="22.85546875" style="128" bestFit="1" customWidth="1"/>
    <col min="9739" max="9739" width="9.140625" style="128"/>
    <col min="9740" max="9740" width="14.28515625" style="128" bestFit="1" customWidth="1"/>
    <col min="9741" max="9985" width="9.140625" style="128"/>
    <col min="9986" max="9986" width="7.140625" style="128" bestFit="1" customWidth="1"/>
    <col min="9987" max="9987" width="29.42578125" style="128" customWidth="1"/>
    <col min="9988" max="9988" width="40.28515625" style="128" customWidth="1"/>
    <col min="9989" max="9991" width="18.7109375" style="128" bestFit="1" customWidth="1"/>
    <col min="9992" max="9992" width="16.85546875" style="128" bestFit="1" customWidth="1"/>
    <col min="9993" max="9993" width="19.85546875" style="128" bestFit="1" customWidth="1"/>
    <col min="9994" max="9994" width="22.85546875" style="128" bestFit="1" customWidth="1"/>
    <col min="9995" max="9995" width="9.140625" style="128"/>
    <col min="9996" max="9996" width="14.28515625" style="128" bestFit="1" customWidth="1"/>
    <col min="9997" max="10241" width="9.140625" style="128"/>
    <col min="10242" max="10242" width="7.140625" style="128" bestFit="1" customWidth="1"/>
    <col min="10243" max="10243" width="29.42578125" style="128" customWidth="1"/>
    <col min="10244" max="10244" width="40.28515625" style="128" customWidth="1"/>
    <col min="10245" max="10247" width="18.7109375" style="128" bestFit="1" customWidth="1"/>
    <col min="10248" max="10248" width="16.85546875" style="128" bestFit="1" customWidth="1"/>
    <col min="10249" max="10249" width="19.85546875" style="128" bestFit="1" customWidth="1"/>
    <col min="10250" max="10250" width="22.85546875" style="128" bestFit="1" customWidth="1"/>
    <col min="10251" max="10251" width="9.140625" style="128"/>
    <col min="10252" max="10252" width="14.28515625" style="128" bestFit="1" customWidth="1"/>
    <col min="10253" max="10497" width="9.140625" style="128"/>
    <col min="10498" max="10498" width="7.140625" style="128" bestFit="1" customWidth="1"/>
    <col min="10499" max="10499" width="29.42578125" style="128" customWidth="1"/>
    <col min="10500" max="10500" width="40.28515625" style="128" customWidth="1"/>
    <col min="10501" max="10503" width="18.7109375" style="128" bestFit="1" customWidth="1"/>
    <col min="10504" max="10504" width="16.85546875" style="128" bestFit="1" customWidth="1"/>
    <col min="10505" max="10505" width="19.85546875" style="128" bestFit="1" customWidth="1"/>
    <col min="10506" max="10506" width="22.85546875" style="128" bestFit="1" customWidth="1"/>
    <col min="10507" max="10507" width="9.140625" style="128"/>
    <col min="10508" max="10508" width="14.28515625" style="128" bestFit="1" customWidth="1"/>
    <col min="10509" max="10753" width="9.140625" style="128"/>
    <col min="10754" max="10754" width="7.140625" style="128" bestFit="1" customWidth="1"/>
    <col min="10755" max="10755" width="29.42578125" style="128" customWidth="1"/>
    <col min="10756" max="10756" width="40.28515625" style="128" customWidth="1"/>
    <col min="10757" max="10759" width="18.7109375" style="128" bestFit="1" customWidth="1"/>
    <col min="10760" max="10760" width="16.85546875" style="128" bestFit="1" customWidth="1"/>
    <col min="10761" max="10761" width="19.85546875" style="128" bestFit="1" customWidth="1"/>
    <col min="10762" max="10762" width="22.85546875" style="128" bestFit="1" customWidth="1"/>
    <col min="10763" max="10763" width="9.140625" style="128"/>
    <col min="10764" max="10764" width="14.28515625" style="128" bestFit="1" customWidth="1"/>
    <col min="10765" max="11009" width="9.140625" style="128"/>
    <col min="11010" max="11010" width="7.140625" style="128" bestFit="1" customWidth="1"/>
    <col min="11011" max="11011" width="29.42578125" style="128" customWidth="1"/>
    <col min="11012" max="11012" width="40.28515625" style="128" customWidth="1"/>
    <col min="11013" max="11015" width="18.7109375" style="128" bestFit="1" customWidth="1"/>
    <col min="11016" max="11016" width="16.85546875" style="128" bestFit="1" customWidth="1"/>
    <col min="11017" max="11017" width="19.85546875" style="128" bestFit="1" customWidth="1"/>
    <col min="11018" max="11018" width="22.85546875" style="128" bestFit="1" customWidth="1"/>
    <col min="11019" max="11019" width="9.140625" style="128"/>
    <col min="11020" max="11020" width="14.28515625" style="128" bestFit="1" customWidth="1"/>
    <col min="11021" max="11265" width="9.140625" style="128"/>
    <col min="11266" max="11266" width="7.140625" style="128" bestFit="1" customWidth="1"/>
    <col min="11267" max="11267" width="29.42578125" style="128" customWidth="1"/>
    <col min="11268" max="11268" width="40.28515625" style="128" customWidth="1"/>
    <col min="11269" max="11271" width="18.7109375" style="128" bestFit="1" customWidth="1"/>
    <col min="11272" max="11272" width="16.85546875" style="128" bestFit="1" customWidth="1"/>
    <col min="11273" max="11273" width="19.85546875" style="128" bestFit="1" customWidth="1"/>
    <col min="11274" max="11274" width="22.85546875" style="128" bestFit="1" customWidth="1"/>
    <col min="11275" max="11275" width="9.140625" style="128"/>
    <col min="11276" max="11276" width="14.28515625" style="128" bestFit="1" customWidth="1"/>
    <col min="11277" max="11521" width="9.140625" style="128"/>
    <col min="11522" max="11522" width="7.140625" style="128" bestFit="1" customWidth="1"/>
    <col min="11523" max="11523" width="29.42578125" style="128" customWidth="1"/>
    <col min="11524" max="11524" width="40.28515625" style="128" customWidth="1"/>
    <col min="11525" max="11527" width="18.7109375" style="128" bestFit="1" customWidth="1"/>
    <col min="11528" max="11528" width="16.85546875" style="128" bestFit="1" customWidth="1"/>
    <col min="11529" max="11529" width="19.85546875" style="128" bestFit="1" customWidth="1"/>
    <col min="11530" max="11530" width="22.85546875" style="128" bestFit="1" customWidth="1"/>
    <col min="11531" max="11531" width="9.140625" style="128"/>
    <col min="11532" max="11532" width="14.28515625" style="128" bestFit="1" customWidth="1"/>
    <col min="11533" max="11777" width="9.140625" style="128"/>
    <col min="11778" max="11778" width="7.140625" style="128" bestFit="1" customWidth="1"/>
    <col min="11779" max="11779" width="29.42578125" style="128" customWidth="1"/>
    <col min="11780" max="11780" width="40.28515625" style="128" customWidth="1"/>
    <col min="11781" max="11783" width="18.7109375" style="128" bestFit="1" customWidth="1"/>
    <col min="11784" max="11784" width="16.85546875" style="128" bestFit="1" customWidth="1"/>
    <col min="11785" max="11785" width="19.85546875" style="128" bestFit="1" customWidth="1"/>
    <col min="11786" max="11786" width="22.85546875" style="128" bestFit="1" customWidth="1"/>
    <col min="11787" max="11787" width="9.140625" style="128"/>
    <col min="11788" max="11788" width="14.28515625" style="128" bestFit="1" customWidth="1"/>
    <col min="11789" max="12033" width="9.140625" style="128"/>
    <col min="12034" max="12034" width="7.140625" style="128" bestFit="1" customWidth="1"/>
    <col min="12035" max="12035" width="29.42578125" style="128" customWidth="1"/>
    <col min="12036" max="12036" width="40.28515625" style="128" customWidth="1"/>
    <col min="12037" max="12039" width="18.7109375" style="128" bestFit="1" customWidth="1"/>
    <col min="12040" max="12040" width="16.85546875" style="128" bestFit="1" customWidth="1"/>
    <col min="12041" max="12041" width="19.85546875" style="128" bestFit="1" customWidth="1"/>
    <col min="12042" max="12042" width="22.85546875" style="128" bestFit="1" customWidth="1"/>
    <col min="12043" max="12043" width="9.140625" style="128"/>
    <col min="12044" max="12044" width="14.28515625" style="128" bestFit="1" customWidth="1"/>
    <col min="12045" max="12289" width="9.140625" style="128"/>
    <col min="12290" max="12290" width="7.140625" style="128" bestFit="1" customWidth="1"/>
    <col min="12291" max="12291" width="29.42578125" style="128" customWidth="1"/>
    <col min="12292" max="12292" width="40.28515625" style="128" customWidth="1"/>
    <col min="12293" max="12295" width="18.7109375" style="128" bestFit="1" customWidth="1"/>
    <col min="12296" max="12296" width="16.85546875" style="128" bestFit="1" customWidth="1"/>
    <col min="12297" max="12297" width="19.85546875" style="128" bestFit="1" customWidth="1"/>
    <col min="12298" max="12298" width="22.85546875" style="128" bestFit="1" customWidth="1"/>
    <col min="12299" max="12299" width="9.140625" style="128"/>
    <col min="12300" max="12300" width="14.28515625" style="128" bestFit="1" customWidth="1"/>
    <col min="12301" max="12545" width="9.140625" style="128"/>
    <col min="12546" max="12546" width="7.140625" style="128" bestFit="1" customWidth="1"/>
    <col min="12547" max="12547" width="29.42578125" style="128" customWidth="1"/>
    <col min="12548" max="12548" width="40.28515625" style="128" customWidth="1"/>
    <col min="12549" max="12551" width="18.7109375" style="128" bestFit="1" customWidth="1"/>
    <col min="12552" max="12552" width="16.85546875" style="128" bestFit="1" customWidth="1"/>
    <col min="12553" max="12553" width="19.85546875" style="128" bestFit="1" customWidth="1"/>
    <col min="12554" max="12554" width="22.85546875" style="128" bestFit="1" customWidth="1"/>
    <col min="12555" max="12555" width="9.140625" style="128"/>
    <col min="12556" max="12556" width="14.28515625" style="128" bestFit="1" customWidth="1"/>
    <col min="12557" max="12801" width="9.140625" style="128"/>
    <col min="12802" max="12802" width="7.140625" style="128" bestFit="1" customWidth="1"/>
    <col min="12803" max="12803" width="29.42578125" style="128" customWidth="1"/>
    <col min="12804" max="12804" width="40.28515625" style="128" customWidth="1"/>
    <col min="12805" max="12807" width="18.7109375" style="128" bestFit="1" customWidth="1"/>
    <col min="12808" max="12808" width="16.85546875" style="128" bestFit="1" customWidth="1"/>
    <col min="12809" max="12809" width="19.85546875" style="128" bestFit="1" customWidth="1"/>
    <col min="12810" max="12810" width="22.85546875" style="128" bestFit="1" customWidth="1"/>
    <col min="12811" max="12811" width="9.140625" style="128"/>
    <col min="12812" max="12812" width="14.28515625" style="128" bestFit="1" customWidth="1"/>
    <col min="12813" max="13057" width="9.140625" style="128"/>
    <col min="13058" max="13058" width="7.140625" style="128" bestFit="1" customWidth="1"/>
    <col min="13059" max="13059" width="29.42578125" style="128" customWidth="1"/>
    <col min="13060" max="13060" width="40.28515625" style="128" customWidth="1"/>
    <col min="13061" max="13063" width="18.7109375" style="128" bestFit="1" customWidth="1"/>
    <col min="13064" max="13064" width="16.85546875" style="128" bestFit="1" customWidth="1"/>
    <col min="13065" max="13065" width="19.85546875" style="128" bestFit="1" customWidth="1"/>
    <col min="13066" max="13066" width="22.85546875" style="128" bestFit="1" customWidth="1"/>
    <col min="13067" max="13067" width="9.140625" style="128"/>
    <col min="13068" max="13068" width="14.28515625" style="128" bestFit="1" customWidth="1"/>
    <col min="13069" max="13313" width="9.140625" style="128"/>
    <col min="13314" max="13314" width="7.140625" style="128" bestFit="1" customWidth="1"/>
    <col min="13315" max="13315" width="29.42578125" style="128" customWidth="1"/>
    <col min="13316" max="13316" width="40.28515625" style="128" customWidth="1"/>
    <col min="13317" max="13319" width="18.7109375" style="128" bestFit="1" customWidth="1"/>
    <col min="13320" max="13320" width="16.85546875" style="128" bestFit="1" customWidth="1"/>
    <col min="13321" max="13321" width="19.85546875" style="128" bestFit="1" customWidth="1"/>
    <col min="13322" max="13322" width="22.85546875" style="128" bestFit="1" customWidth="1"/>
    <col min="13323" max="13323" width="9.140625" style="128"/>
    <col min="13324" max="13324" width="14.28515625" style="128" bestFit="1" customWidth="1"/>
    <col min="13325" max="13569" width="9.140625" style="128"/>
    <col min="13570" max="13570" width="7.140625" style="128" bestFit="1" customWidth="1"/>
    <col min="13571" max="13571" width="29.42578125" style="128" customWidth="1"/>
    <col min="13572" max="13572" width="40.28515625" style="128" customWidth="1"/>
    <col min="13573" max="13575" width="18.7109375" style="128" bestFit="1" customWidth="1"/>
    <col min="13576" max="13576" width="16.85546875" style="128" bestFit="1" customWidth="1"/>
    <col min="13577" max="13577" width="19.85546875" style="128" bestFit="1" customWidth="1"/>
    <col min="13578" max="13578" width="22.85546875" style="128" bestFit="1" customWidth="1"/>
    <col min="13579" max="13579" width="9.140625" style="128"/>
    <col min="13580" max="13580" width="14.28515625" style="128" bestFit="1" customWidth="1"/>
    <col min="13581" max="13825" width="9.140625" style="128"/>
    <col min="13826" max="13826" width="7.140625" style="128" bestFit="1" customWidth="1"/>
    <col min="13827" max="13827" width="29.42578125" style="128" customWidth="1"/>
    <col min="13828" max="13828" width="40.28515625" style="128" customWidth="1"/>
    <col min="13829" max="13831" width="18.7109375" style="128" bestFit="1" customWidth="1"/>
    <col min="13832" max="13832" width="16.85546875" style="128" bestFit="1" customWidth="1"/>
    <col min="13833" max="13833" width="19.85546875" style="128" bestFit="1" customWidth="1"/>
    <col min="13834" max="13834" width="22.85546875" style="128" bestFit="1" customWidth="1"/>
    <col min="13835" max="13835" width="9.140625" style="128"/>
    <col min="13836" max="13836" width="14.28515625" style="128" bestFit="1" customWidth="1"/>
    <col min="13837" max="14081" width="9.140625" style="128"/>
    <col min="14082" max="14082" width="7.140625" style="128" bestFit="1" customWidth="1"/>
    <col min="14083" max="14083" width="29.42578125" style="128" customWidth="1"/>
    <col min="14084" max="14084" width="40.28515625" style="128" customWidth="1"/>
    <col min="14085" max="14087" width="18.7109375" style="128" bestFit="1" customWidth="1"/>
    <col min="14088" max="14088" width="16.85546875" style="128" bestFit="1" customWidth="1"/>
    <col min="14089" max="14089" width="19.85546875" style="128" bestFit="1" customWidth="1"/>
    <col min="14090" max="14090" width="22.85546875" style="128" bestFit="1" customWidth="1"/>
    <col min="14091" max="14091" width="9.140625" style="128"/>
    <col min="14092" max="14092" width="14.28515625" style="128" bestFit="1" customWidth="1"/>
    <col min="14093" max="14337" width="9.140625" style="128"/>
    <col min="14338" max="14338" width="7.140625" style="128" bestFit="1" customWidth="1"/>
    <col min="14339" max="14339" width="29.42578125" style="128" customWidth="1"/>
    <col min="14340" max="14340" width="40.28515625" style="128" customWidth="1"/>
    <col min="14341" max="14343" width="18.7109375" style="128" bestFit="1" customWidth="1"/>
    <col min="14344" max="14344" width="16.85546875" style="128" bestFit="1" customWidth="1"/>
    <col min="14345" max="14345" width="19.85546875" style="128" bestFit="1" customWidth="1"/>
    <col min="14346" max="14346" width="22.85546875" style="128" bestFit="1" customWidth="1"/>
    <col min="14347" max="14347" width="9.140625" style="128"/>
    <col min="14348" max="14348" width="14.28515625" style="128" bestFit="1" customWidth="1"/>
    <col min="14349" max="14593" width="9.140625" style="128"/>
    <col min="14594" max="14594" width="7.140625" style="128" bestFit="1" customWidth="1"/>
    <col min="14595" max="14595" width="29.42578125" style="128" customWidth="1"/>
    <col min="14596" max="14596" width="40.28515625" style="128" customWidth="1"/>
    <col min="14597" max="14599" width="18.7109375" style="128" bestFit="1" customWidth="1"/>
    <col min="14600" max="14600" width="16.85546875" style="128" bestFit="1" customWidth="1"/>
    <col min="14601" max="14601" width="19.85546875" style="128" bestFit="1" customWidth="1"/>
    <col min="14602" max="14602" width="22.85546875" style="128" bestFit="1" customWidth="1"/>
    <col min="14603" max="14603" width="9.140625" style="128"/>
    <col min="14604" max="14604" width="14.28515625" style="128" bestFit="1" customWidth="1"/>
    <col min="14605" max="14849" width="9.140625" style="128"/>
    <col min="14850" max="14850" width="7.140625" style="128" bestFit="1" customWidth="1"/>
    <col min="14851" max="14851" width="29.42578125" style="128" customWidth="1"/>
    <col min="14852" max="14852" width="40.28515625" style="128" customWidth="1"/>
    <col min="14853" max="14855" width="18.7109375" style="128" bestFit="1" customWidth="1"/>
    <col min="14856" max="14856" width="16.85546875" style="128" bestFit="1" customWidth="1"/>
    <col min="14857" max="14857" width="19.85546875" style="128" bestFit="1" customWidth="1"/>
    <col min="14858" max="14858" width="22.85546875" style="128" bestFit="1" customWidth="1"/>
    <col min="14859" max="14859" width="9.140625" style="128"/>
    <col min="14860" max="14860" width="14.28515625" style="128" bestFit="1" customWidth="1"/>
    <col min="14861" max="15105" width="9.140625" style="128"/>
    <col min="15106" max="15106" width="7.140625" style="128" bestFit="1" customWidth="1"/>
    <col min="15107" max="15107" width="29.42578125" style="128" customWidth="1"/>
    <col min="15108" max="15108" width="40.28515625" style="128" customWidth="1"/>
    <col min="15109" max="15111" width="18.7109375" style="128" bestFit="1" customWidth="1"/>
    <col min="15112" max="15112" width="16.85546875" style="128" bestFit="1" customWidth="1"/>
    <col min="15113" max="15113" width="19.85546875" style="128" bestFit="1" customWidth="1"/>
    <col min="15114" max="15114" width="22.85546875" style="128" bestFit="1" customWidth="1"/>
    <col min="15115" max="15115" width="9.140625" style="128"/>
    <col min="15116" max="15116" width="14.28515625" style="128" bestFit="1" customWidth="1"/>
    <col min="15117" max="15361" width="9.140625" style="128"/>
    <col min="15362" max="15362" width="7.140625" style="128" bestFit="1" customWidth="1"/>
    <col min="15363" max="15363" width="29.42578125" style="128" customWidth="1"/>
    <col min="15364" max="15364" width="40.28515625" style="128" customWidth="1"/>
    <col min="15365" max="15367" width="18.7109375" style="128" bestFit="1" customWidth="1"/>
    <col min="15368" max="15368" width="16.85546875" style="128" bestFit="1" customWidth="1"/>
    <col min="15369" max="15369" width="19.85546875" style="128" bestFit="1" customWidth="1"/>
    <col min="15370" max="15370" width="22.85546875" style="128" bestFit="1" customWidth="1"/>
    <col min="15371" max="15371" width="9.140625" style="128"/>
    <col min="15372" max="15372" width="14.28515625" style="128" bestFit="1" customWidth="1"/>
    <col min="15373" max="15617" width="9.140625" style="128"/>
    <col min="15618" max="15618" width="7.140625" style="128" bestFit="1" customWidth="1"/>
    <col min="15619" max="15619" width="29.42578125" style="128" customWidth="1"/>
    <col min="15620" max="15620" width="40.28515625" style="128" customWidth="1"/>
    <col min="15621" max="15623" width="18.7109375" style="128" bestFit="1" customWidth="1"/>
    <col min="15624" max="15624" width="16.85546875" style="128" bestFit="1" customWidth="1"/>
    <col min="15625" max="15625" width="19.85546875" style="128" bestFit="1" customWidth="1"/>
    <col min="15626" max="15626" width="22.85546875" style="128" bestFit="1" customWidth="1"/>
    <col min="15627" max="15627" width="9.140625" style="128"/>
    <col min="15628" max="15628" width="14.28515625" style="128" bestFit="1" customWidth="1"/>
    <col min="15629" max="15873" width="9.140625" style="128"/>
    <col min="15874" max="15874" width="7.140625" style="128" bestFit="1" customWidth="1"/>
    <col min="15875" max="15875" width="29.42578125" style="128" customWidth="1"/>
    <col min="15876" max="15876" width="40.28515625" style="128" customWidth="1"/>
    <col min="15877" max="15879" width="18.7109375" style="128" bestFit="1" customWidth="1"/>
    <col min="15880" max="15880" width="16.85546875" style="128" bestFit="1" customWidth="1"/>
    <col min="15881" max="15881" width="19.85546875" style="128" bestFit="1" customWidth="1"/>
    <col min="15882" max="15882" width="22.85546875" style="128" bestFit="1" customWidth="1"/>
    <col min="15883" max="15883" width="9.140625" style="128"/>
    <col min="15884" max="15884" width="14.28515625" style="128" bestFit="1" customWidth="1"/>
    <col min="15885" max="16129" width="9.140625" style="128"/>
    <col min="16130" max="16130" width="7.140625" style="128" bestFit="1" customWidth="1"/>
    <col min="16131" max="16131" width="29.42578125" style="128" customWidth="1"/>
    <col min="16132" max="16132" width="40.28515625" style="128" customWidth="1"/>
    <col min="16133" max="16135" width="18.7109375" style="128" bestFit="1" customWidth="1"/>
    <col min="16136" max="16136" width="16.85546875" style="128" bestFit="1" customWidth="1"/>
    <col min="16137" max="16137" width="19.85546875" style="128" bestFit="1" customWidth="1"/>
    <col min="16138" max="16138" width="22.85546875" style="128" bestFit="1" customWidth="1"/>
    <col min="16139" max="16139" width="9.140625" style="128"/>
    <col min="16140" max="16140" width="14.28515625" style="128" bestFit="1" customWidth="1"/>
    <col min="16141" max="16384" width="9.140625" style="128"/>
  </cols>
  <sheetData>
    <row r="1" spans="2:12">
      <c r="B1" s="594" t="s">
        <v>207</v>
      </c>
      <c r="C1" s="594"/>
      <c r="D1" s="594"/>
      <c r="E1" s="594"/>
      <c r="F1" s="594"/>
      <c r="G1" s="594"/>
      <c r="H1" s="594"/>
      <c r="I1" s="594"/>
      <c r="J1" s="594"/>
      <c r="K1" s="594"/>
      <c r="L1" s="594"/>
    </row>
    <row r="2" spans="2:12" ht="25.5" customHeight="1">
      <c r="B2" s="129"/>
      <c r="K2" s="130"/>
      <c r="L2" s="129" t="s">
        <v>208</v>
      </c>
    </row>
    <row r="3" spans="2:12" ht="37.5">
      <c r="B3" s="557" t="s">
        <v>209</v>
      </c>
      <c r="C3" s="557" t="s">
        <v>46</v>
      </c>
      <c r="D3" s="557" t="s">
        <v>210</v>
      </c>
      <c r="E3" s="557" t="s">
        <v>211</v>
      </c>
      <c r="F3" s="557" t="s">
        <v>6</v>
      </c>
      <c r="G3" s="557" t="s">
        <v>7</v>
      </c>
      <c r="H3" s="557" t="s">
        <v>100</v>
      </c>
      <c r="I3" s="557" t="s">
        <v>8</v>
      </c>
      <c r="J3" s="557" t="s">
        <v>212</v>
      </c>
      <c r="K3" s="558" t="s">
        <v>102</v>
      </c>
      <c r="L3" s="131" t="s">
        <v>213</v>
      </c>
    </row>
    <row r="4" spans="2:12">
      <c r="B4" s="132">
        <v>1</v>
      </c>
      <c r="C4" s="133" t="s">
        <v>64</v>
      </c>
      <c r="D4" s="133" t="s">
        <v>105</v>
      </c>
      <c r="E4" s="134">
        <v>997627866.34063959</v>
      </c>
      <c r="F4" s="134">
        <v>283734688.60968882</v>
      </c>
      <c r="G4" s="134">
        <v>133785240.05371599</v>
      </c>
      <c r="H4" s="135">
        <v>78789209.763901114</v>
      </c>
      <c r="I4" s="136">
        <f>SUM(E4:H4)</f>
        <v>1493937004.7679453</v>
      </c>
      <c r="J4" s="137">
        <v>242039525995.65125</v>
      </c>
      <c r="K4" s="559" t="s">
        <v>106</v>
      </c>
      <c r="L4" s="139">
        <f>I4/J4</f>
        <v>6.1722852853165278E-3</v>
      </c>
    </row>
    <row r="5" spans="2:12">
      <c r="B5" s="132">
        <v>2</v>
      </c>
      <c r="C5" s="133" t="s">
        <v>65</v>
      </c>
      <c r="D5" s="133" t="s">
        <v>107</v>
      </c>
      <c r="E5" s="134">
        <v>1130030534.0953145</v>
      </c>
      <c r="F5" s="134">
        <v>328518016.38106751</v>
      </c>
      <c r="G5" s="134">
        <v>141238368.79531354</v>
      </c>
      <c r="H5" s="135">
        <v>83051173.171034992</v>
      </c>
      <c r="I5" s="136">
        <f t="shared" ref="I5:I16" si="0">SUM(E5:H5)</f>
        <v>1682838092.4427307</v>
      </c>
      <c r="J5" s="140">
        <v>294558464274.36792</v>
      </c>
      <c r="K5" s="559" t="s">
        <v>106</v>
      </c>
      <c r="L5" s="139">
        <f t="shared" ref="L5:L16" si="1">I5/J5</f>
        <v>5.7130868623596672E-3</v>
      </c>
    </row>
    <row r="6" spans="2:12">
      <c r="B6" s="132">
        <v>3</v>
      </c>
      <c r="C6" s="133" t="s">
        <v>66</v>
      </c>
      <c r="D6" s="133" t="s">
        <v>108</v>
      </c>
      <c r="E6" s="134">
        <v>1009542726.5914643</v>
      </c>
      <c r="F6" s="134">
        <f>ROUND(250780193.633132,2)</f>
        <v>250780193.63</v>
      </c>
      <c r="G6" s="134">
        <v>127856623.46998641</v>
      </c>
      <c r="H6" s="135">
        <v>73797366.714851171</v>
      </c>
      <c r="I6" s="136">
        <f t="shared" si="0"/>
        <v>1461976910.4063017</v>
      </c>
      <c r="J6" s="135">
        <v>188763877696.28708</v>
      </c>
      <c r="K6" s="559" t="s">
        <v>106</v>
      </c>
      <c r="L6" s="139">
        <f t="shared" si="1"/>
        <v>7.745003589927091E-3</v>
      </c>
    </row>
    <row r="7" spans="2:12">
      <c r="B7" s="132">
        <v>4</v>
      </c>
      <c r="C7" s="133" t="s">
        <v>67</v>
      </c>
      <c r="D7" s="133" t="s">
        <v>109</v>
      </c>
      <c r="E7" s="134">
        <v>910159223.16351461</v>
      </c>
      <c r="F7" s="134">
        <v>246385748.48005933</v>
      </c>
      <c r="G7" s="134">
        <v>116758012.48622687</v>
      </c>
      <c r="H7" s="135">
        <v>83655520.254597157</v>
      </c>
      <c r="I7" s="136">
        <f t="shared" si="0"/>
        <v>1356958504.384398</v>
      </c>
      <c r="J7" s="140">
        <v>148509772762.77399</v>
      </c>
      <c r="K7" s="559" t="s">
        <v>106</v>
      </c>
      <c r="L7" s="139">
        <f t="shared" si="1"/>
        <v>9.1371663907396285E-3</v>
      </c>
    </row>
    <row r="8" spans="2:12">
      <c r="B8" s="132">
        <v>5</v>
      </c>
      <c r="C8" s="133" t="s">
        <v>68</v>
      </c>
      <c r="D8" s="133" t="s">
        <v>110</v>
      </c>
      <c r="E8" s="134">
        <v>955026070.31943297</v>
      </c>
      <c r="F8" s="134">
        <v>309711799.7843774</v>
      </c>
      <c r="G8" s="134">
        <v>130755157.74682724</v>
      </c>
      <c r="H8" s="135">
        <v>111729824.12827715</v>
      </c>
      <c r="I8" s="136">
        <f t="shared" si="0"/>
        <v>1507222851.9789145</v>
      </c>
      <c r="J8" s="140">
        <v>263631867272.62988</v>
      </c>
      <c r="K8" s="559" t="s">
        <v>106</v>
      </c>
      <c r="L8" s="139">
        <f t="shared" si="1"/>
        <v>5.717149704137431E-3</v>
      </c>
    </row>
    <row r="9" spans="2:12">
      <c r="B9" s="132">
        <v>6</v>
      </c>
      <c r="C9" s="133" t="s">
        <v>69</v>
      </c>
      <c r="D9" s="133" t="s">
        <v>111</v>
      </c>
      <c r="E9" s="134">
        <v>659366257.60510635</v>
      </c>
      <c r="F9" s="134">
        <v>189569189.89338842</v>
      </c>
      <c r="G9" s="134">
        <v>87503021.600851849</v>
      </c>
      <c r="H9" s="135">
        <v>68274656.098659381</v>
      </c>
      <c r="I9" s="136">
        <f t="shared" si="0"/>
        <v>1004713125.198006</v>
      </c>
      <c r="J9" s="141">
        <v>76521195150.073715</v>
      </c>
      <c r="K9" s="559" t="s">
        <v>106</v>
      </c>
      <c r="L9" s="139">
        <f t="shared" si="1"/>
        <v>1.3129867133250574E-2</v>
      </c>
    </row>
    <row r="10" spans="2:12">
      <c r="B10" s="132">
        <v>7</v>
      </c>
      <c r="C10" s="133" t="s">
        <v>70</v>
      </c>
      <c r="D10" s="133" t="s">
        <v>112</v>
      </c>
      <c r="E10" s="134">
        <v>522066567.98584348</v>
      </c>
      <c r="F10" s="134">
        <v>147147888.47110248</v>
      </c>
      <c r="G10" s="134">
        <v>72256897.848381907</v>
      </c>
      <c r="H10" s="135">
        <v>53519016.319181278</v>
      </c>
      <c r="I10" s="136">
        <f t="shared" si="0"/>
        <v>794990370.6245091</v>
      </c>
      <c r="J10" s="141">
        <v>17402018521.752106</v>
      </c>
      <c r="K10" s="559" t="s">
        <v>106</v>
      </c>
      <c r="L10" s="139">
        <f t="shared" si="1"/>
        <v>4.5683802119322547E-2</v>
      </c>
    </row>
    <row r="11" spans="2:12">
      <c r="B11" s="132">
        <v>8</v>
      </c>
      <c r="C11" s="133" t="s">
        <v>71</v>
      </c>
      <c r="D11" s="133" t="s">
        <v>113</v>
      </c>
      <c r="E11" s="134">
        <v>668892175.03251302</v>
      </c>
      <c r="F11" s="134">
        <f>ROUND(176341379.10423,2)</f>
        <v>176341379.09999999</v>
      </c>
      <c r="G11" s="134">
        <v>92918728.762431413</v>
      </c>
      <c r="H11" s="135">
        <v>61954145.650554955</v>
      </c>
      <c r="I11" s="136">
        <f t="shared" si="0"/>
        <v>1000106428.5454993</v>
      </c>
      <c r="J11" s="141">
        <v>31753814982.29734</v>
      </c>
      <c r="K11" s="559" t="s">
        <v>106</v>
      </c>
      <c r="L11" s="139">
        <f t="shared" si="1"/>
        <v>3.149563065423968E-2</v>
      </c>
    </row>
    <row r="12" spans="2:12">
      <c r="B12" s="132">
        <v>9</v>
      </c>
      <c r="C12" s="133" t="s">
        <v>72</v>
      </c>
      <c r="D12" s="133" t="s">
        <v>114</v>
      </c>
      <c r="E12" s="134">
        <v>642117161.19871402</v>
      </c>
      <c r="F12" s="134">
        <f>ROUND(187288233.288843,2)</f>
        <v>187288233.28999999</v>
      </c>
      <c r="G12" s="134">
        <v>84829789.782419458</v>
      </c>
      <c r="H12" s="135">
        <v>64006279.149999999</v>
      </c>
      <c r="I12" s="136">
        <f t="shared" si="0"/>
        <v>978241463.4211334</v>
      </c>
      <c r="J12" s="141">
        <v>30798062916.383278</v>
      </c>
      <c r="K12" s="559" t="s">
        <v>106</v>
      </c>
      <c r="L12" s="139">
        <f t="shared" si="1"/>
        <v>3.1763084128929094E-2</v>
      </c>
    </row>
    <row r="13" spans="2:12">
      <c r="B13" s="132">
        <v>10</v>
      </c>
      <c r="C13" s="133" t="s">
        <v>73</v>
      </c>
      <c r="D13" s="133" t="s">
        <v>115</v>
      </c>
      <c r="E13" s="134">
        <v>768688767.59324884</v>
      </c>
      <c r="F13" s="134">
        <v>232857965.99000001</v>
      </c>
      <c r="G13" s="134">
        <v>104844572.08512792</v>
      </c>
      <c r="H13" s="135">
        <v>80793348.650000006</v>
      </c>
      <c r="I13" s="136">
        <f t="shared" si="0"/>
        <v>1187184654.3183768</v>
      </c>
      <c r="J13" s="141">
        <v>26926172987.57547</v>
      </c>
      <c r="K13" s="559" t="s">
        <v>106</v>
      </c>
      <c r="L13" s="139">
        <f t="shared" si="1"/>
        <v>4.4090359772485259E-2</v>
      </c>
    </row>
    <row r="14" spans="2:12">
      <c r="B14" s="132">
        <v>11</v>
      </c>
      <c r="C14" s="133" t="s">
        <v>74</v>
      </c>
      <c r="D14" s="133" t="s">
        <v>116</v>
      </c>
      <c r="E14" s="134">
        <v>539393502.96822858</v>
      </c>
      <c r="F14" s="134">
        <v>153883030.71461862</v>
      </c>
      <c r="G14" s="134">
        <v>71246175.039206401</v>
      </c>
      <c r="H14" s="135">
        <v>63589032.039999999</v>
      </c>
      <c r="I14" s="136">
        <f t="shared" si="0"/>
        <v>828111740.76205361</v>
      </c>
      <c r="J14" s="141">
        <v>53289478103.483795</v>
      </c>
      <c r="K14" s="559" t="s">
        <v>106</v>
      </c>
      <c r="L14" s="139">
        <f t="shared" si="1"/>
        <v>1.5539873352745707E-2</v>
      </c>
    </row>
    <row r="15" spans="2:12">
      <c r="B15" s="132">
        <v>12</v>
      </c>
      <c r="C15" s="133" t="s">
        <v>75</v>
      </c>
      <c r="D15" s="133" t="s">
        <v>117</v>
      </c>
      <c r="E15" s="134">
        <v>601402526.69019938</v>
      </c>
      <c r="F15" s="134">
        <v>153710074.86058104</v>
      </c>
      <c r="G15" s="134">
        <v>74920244.661326468</v>
      </c>
      <c r="H15" s="135">
        <v>57068981.154233024</v>
      </c>
      <c r="I15" s="136">
        <f t="shared" si="0"/>
        <v>887101827.36633992</v>
      </c>
      <c r="J15" s="141">
        <v>19549439011.106663</v>
      </c>
      <c r="K15" s="559" t="s">
        <v>106</v>
      </c>
      <c r="L15" s="139">
        <f t="shared" si="1"/>
        <v>4.5377354657714163E-2</v>
      </c>
    </row>
    <row r="16" spans="2:12">
      <c r="B16" s="132">
        <v>13</v>
      </c>
      <c r="C16" s="133" t="s">
        <v>118</v>
      </c>
      <c r="D16" s="133" t="s">
        <v>119</v>
      </c>
      <c r="E16" s="134">
        <v>280622309.67371202</v>
      </c>
      <c r="F16" s="134">
        <v>87979060.411318302</v>
      </c>
      <c r="G16" s="134">
        <v>36732884.040149689</v>
      </c>
      <c r="H16" s="135">
        <v>83620087.467812404</v>
      </c>
      <c r="I16" s="136">
        <f t="shared" si="0"/>
        <v>488954341.59299242</v>
      </c>
      <c r="J16" s="141">
        <v>941709119777.2749</v>
      </c>
      <c r="K16" s="559" t="s">
        <v>106</v>
      </c>
      <c r="L16" s="465">
        <f t="shared" si="1"/>
        <v>5.1922014061904357E-4</v>
      </c>
    </row>
    <row r="17" spans="2:12" ht="48.75" customHeight="1">
      <c r="B17" s="132"/>
      <c r="C17" s="595" t="s">
        <v>17</v>
      </c>
      <c r="D17" s="596"/>
      <c r="E17" s="142">
        <f t="shared" ref="E17:J17" si="2">SUM(E4:E16)</f>
        <v>9684935689.2579308</v>
      </c>
      <c r="F17" s="143">
        <f t="shared" si="2"/>
        <v>2747907269.6162014</v>
      </c>
      <c r="G17" s="143">
        <f t="shared" si="2"/>
        <v>1275645716.3719652</v>
      </c>
      <c r="H17" s="143">
        <f t="shared" si="2"/>
        <v>963848640.5631026</v>
      </c>
      <c r="I17" s="144">
        <f>SUM(I4:I16)</f>
        <v>14672337315.809202</v>
      </c>
      <c r="J17" s="145">
        <f t="shared" si="2"/>
        <v>2335452809451.6577</v>
      </c>
      <c r="K17" s="138"/>
      <c r="L17" s="146"/>
    </row>
    <row r="18" spans="2:12">
      <c r="C18" s="149"/>
      <c r="F18" s="150"/>
    </row>
    <row r="19" spans="2:12">
      <c r="F19" s="148"/>
    </row>
  </sheetData>
  <sheetProtection algorithmName="SHA-512" hashValue="S4FgsH6A2nL5jN2We+bP5Ws68s3Ilm01X46k5Oc2TWiWYiLKEPF6HkCXYRXg6O3b701R6rdoxtutHyqtrugYeQ==" saltValue="SujOmmq83lGeTPw4T3NUlg==" spinCount="100000" sheet="1" objects="1" scenarios="1"/>
  <mergeCells count="2">
    <mergeCell ref="B1:L1"/>
    <mergeCell ref="C17:D17"/>
  </mergeCells>
  <pageMargins left="0.25" right="0" top="0.484251969" bottom="0.35433070900000002" header="0.511811023622047" footer="0.511811023622047"/>
  <pageSetup scale="6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F1CD6-E8FA-4C25-BDD5-5F4562568B78}">
  <sheetPr>
    <tabColor rgb="FFFFC000"/>
    <pageSetUpPr fitToPage="1"/>
  </sheetPr>
  <dimension ref="A1:P14"/>
  <sheetViews>
    <sheetView zoomScale="80" zoomScaleNormal="80" workbookViewId="0">
      <selection activeCell="H19" sqref="H19"/>
    </sheetView>
  </sheetViews>
  <sheetFormatPr defaultRowHeight="21"/>
  <cols>
    <col min="1" max="1" width="39" style="152" bestFit="1" customWidth="1"/>
    <col min="2" max="2" width="19" style="152" bestFit="1" customWidth="1"/>
    <col min="3" max="5" width="18.7109375" style="152" bestFit="1" customWidth="1"/>
    <col min="6" max="6" width="19.85546875" style="152" bestFit="1" customWidth="1"/>
    <col min="7" max="7" width="21.85546875" style="152" bestFit="1" customWidth="1"/>
    <col min="8" max="8" width="39.140625" style="152" customWidth="1"/>
    <col min="9" max="9" width="18.28515625" style="152" customWidth="1"/>
    <col min="10" max="10" width="9.140625" style="152"/>
    <col min="11" max="11" width="16.140625" style="152" bestFit="1" customWidth="1"/>
    <col min="12" max="15" width="9.140625" style="152"/>
    <col min="16" max="16" width="16.5703125" style="152" bestFit="1" customWidth="1"/>
    <col min="17" max="256" width="9.140625" style="152"/>
    <col min="257" max="257" width="46.28515625" style="152" customWidth="1"/>
    <col min="258" max="258" width="18.7109375" style="152" bestFit="1" customWidth="1"/>
    <col min="259" max="259" width="18.7109375" style="152" customWidth="1"/>
    <col min="260" max="260" width="19.140625" style="152" customWidth="1"/>
    <col min="261" max="261" width="16.85546875" style="152" bestFit="1" customWidth="1"/>
    <col min="262" max="262" width="19.85546875" style="152" bestFit="1" customWidth="1"/>
    <col min="263" max="263" width="21.85546875" style="152" bestFit="1" customWidth="1"/>
    <col min="264" max="264" width="48" style="152" customWidth="1"/>
    <col min="265" max="265" width="18" style="152" customWidth="1"/>
    <col min="266" max="271" width="9.140625" style="152"/>
    <col min="272" max="272" width="16.5703125" style="152" bestFit="1" customWidth="1"/>
    <col min="273" max="512" width="9.140625" style="152"/>
    <col min="513" max="513" width="46.28515625" style="152" customWidth="1"/>
    <col min="514" max="514" width="18.7109375" style="152" bestFit="1" customWidth="1"/>
    <col min="515" max="515" width="18.7109375" style="152" customWidth="1"/>
    <col min="516" max="516" width="19.140625" style="152" customWidth="1"/>
    <col min="517" max="517" width="16.85546875" style="152" bestFit="1" customWidth="1"/>
    <col min="518" max="518" width="19.85546875" style="152" bestFit="1" customWidth="1"/>
    <col min="519" max="519" width="21.85546875" style="152" bestFit="1" customWidth="1"/>
    <col min="520" max="520" width="48" style="152" customWidth="1"/>
    <col min="521" max="521" width="18" style="152" customWidth="1"/>
    <col min="522" max="527" width="9.140625" style="152"/>
    <col min="528" max="528" width="16.5703125" style="152" bestFit="1" customWidth="1"/>
    <col min="529" max="768" width="9.140625" style="152"/>
    <col min="769" max="769" width="46.28515625" style="152" customWidth="1"/>
    <col min="770" max="770" width="18.7109375" style="152" bestFit="1" customWidth="1"/>
    <col min="771" max="771" width="18.7109375" style="152" customWidth="1"/>
    <col min="772" max="772" width="19.140625" style="152" customWidth="1"/>
    <col min="773" max="773" width="16.85546875" style="152" bestFit="1" customWidth="1"/>
    <col min="774" max="774" width="19.85546875" style="152" bestFit="1" customWidth="1"/>
    <col min="775" max="775" width="21.85546875" style="152" bestFit="1" customWidth="1"/>
    <col min="776" max="776" width="48" style="152" customWidth="1"/>
    <col min="777" max="777" width="18" style="152" customWidth="1"/>
    <col min="778" max="783" width="9.140625" style="152"/>
    <col min="784" max="784" width="16.5703125" style="152" bestFit="1" customWidth="1"/>
    <col min="785" max="1024" width="9.140625" style="152"/>
    <col min="1025" max="1025" width="46.28515625" style="152" customWidth="1"/>
    <col min="1026" max="1026" width="18.7109375" style="152" bestFit="1" customWidth="1"/>
    <col min="1027" max="1027" width="18.7109375" style="152" customWidth="1"/>
    <col min="1028" max="1028" width="19.140625" style="152" customWidth="1"/>
    <col min="1029" max="1029" width="16.85546875" style="152" bestFit="1" customWidth="1"/>
    <col min="1030" max="1030" width="19.85546875" style="152" bestFit="1" customWidth="1"/>
    <col min="1031" max="1031" width="21.85546875" style="152" bestFit="1" customWidth="1"/>
    <col min="1032" max="1032" width="48" style="152" customWidth="1"/>
    <col min="1033" max="1033" width="18" style="152" customWidth="1"/>
    <col min="1034" max="1039" width="9.140625" style="152"/>
    <col min="1040" max="1040" width="16.5703125" style="152" bestFit="1" customWidth="1"/>
    <col min="1041" max="1280" width="9.140625" style="152"/>
    <col min="1281" max="1281" width="46.28515625" style="152" customWidth="1"/>
    <col min="1282" max="1282" width="18.7109375" style="152" bestFit="1" customWidth="1"/>
    <col min="1283" max="1283" width="18.7109375" style="152" customWidth="1"/>
    <col min="1284" max="1284" width="19.140625" style="152" customWidth="1"/>
    <col min="1285" max="1285" width="16.85546875" style="152" bestFit="1" customWidth="1"/>
    <col min="1286" max="1286" width="19.85546875" style="152" bestFit="1" customWidth="1"/>
    <col min="1287" max="1287" width="21.85546875" style="152" bestFit="1" customWidth="1"/>
    <col min="1288" max="1288" width="48" style="152" customWidth="1"/>
    <col min="1289" max="1289" width="18" style="152" customWidth="1"/>
    <col min="1290" max="1295" width="9.140625" style="152"/>
    <col min="1296" max="1296" width="16.5703125" style="152" bestFit="1" customWidth="1"/>
    <col min="1297" max="1536" width="9.140625" style="152"/>
    <col min="1537" max="1537" width="46.28515625" style="152" customWidth="1"/>
    <col min="1538" max="1538" width="18.7109375" style="152" bestFit="1" customWidth="1"/>
    <col min="1539" max="1539" width="18.7109375" style="152" customWidth="1"/>
    <col min="1540" max="1540" width="19.140625" style="152" customWidth="1"/>
    <col min="1541" max="1541" width="16.85546875" style="152" bestFit="1" customWidth="1"/>
    <col min="1542" max="1542" width="19.85546875" style="152" bestFit="1" customWidth="1"/>
    <col min="1543" max="1543" width="21.85546875" style="152" bestFit="1" customWidth="1"/>
    <col min="1544" max="1544" width="48" style="152" customWidth="1"/>
    <col min="1545" max="1545" width="18" style="152" customWidth="1"/>
    <col min="1546" max="1551" width="9.140625" style="152"/>
    <col min="1552" max="1552" width="16.5703125" style="152" bestFit="1" customWidth="1"/>
    <col min="1553" max="1792" width="9.140625" style="152"/>
    <col min="1793" max="1793" width="46.28515625" style="152" customWidth="1"/>
    <col min="1794" max="1794" width="18.7109375" style="152" bestFit="1" customWidth="1"/>
    <col min="1795" max="1795" width="18.7109375" style="152" customWidth="1"/>
    <col min="1796" max="1796" width="19.140625" style="152" customWidth="1"/>
    <col min="1797" max="1797" width="16.85546875" style="152" bestFit="1" customWidth="1"/>
    <col min="1798" max="1798" width="19.85546875" style="152" bestFit="1" customWidth="1"/>
    <col min="1799" max="1799" width="21.85546875" style="152" bestFit="1" customWidth="1"/>
    <col min="1800" max="1800" width="48" style="152" customWidth="1"/>
    <col min="1801" max="1801" width="18" style="152" customWidth="1"/>
    <col min="1802" max="1807" width="9.140625" style="152"/>
    <col min="1808" max="1808" width="16.5703125" style="152" bestFit="1" customWidth="1"/>
    <col min="1809" max="2048" width="9.140625" style="152"/>
    <col min="2049" max="2049" width="46.28515625" style="152" customWidth="1"/>
    <col min="2050" max="2050" width="18.7109375" style="152" bestFit="1" customWidth="1"/>
    <col min="2051" max="2051" width="18.7109375" style="152" customWidth="1"/>
    <col min="2052" max="2052" width="19.140625" style="152" customWidth="1"/>
    <col min="2053" max="2053" width="16.85546875" style="152" bestFit="1" customWidth="1"/>
    <col min="2054" max="2054" width="19.85546875" style="152" bestFit="1" customWidth="1"/>
    <col min="2055" max="2055" width="21.85546875" style="152" bestFit="1" customWidth="1"/>
    <col min="2056" max="2056" width="48" style="152" customWidth="1"/>
    <col min="2057" max="2057" width="18" style="152" customWidth="1"/>
    <col min="2058" max="2063" width="9.140625" style="152"/>
    <col min="2064" max="2064" width="16.5703125" style="152" bestFit="1" customWidth="1"/>
    <col min="2065" max="2304" width="9.140625" style="152"/>
    <col min="2305" max="2305" width="46.28515625" style="152" customWidth="1"/>
    <col min="2306" max="2306" width="18.7109375" style="152" bestFit="1" customWidth="1"/>
    <col min="2307" max="2307" width="18.7109375" style="152" customWidth="1"/>
    <col min="2308" max="2308" width="19.140625" style="152" customWidth="1"/>
    <col min="2309" max="2309" width="16.85546875" style="152" bestFit="1" customWidth="1"/>
    <col min="2310" max="2310" width="19.85546875" style="152" bestFit="1" customWidth="1"/>
    <col min="2311" max="2311" width="21.85546875" style="152" bestFit="1" customWidth="1"/>
    <col min="2312" max="2312" width="48" style="152" customWidth="1"/>
    <col min="2313" max="2313" width="18" style="152" customWidth="1"/>
    <col min="2314" max="2319" width="9.140625" style="152"/>
    <col min="2320" max="2320" width="16.5703125" style="152" bestFit="1" customWidth="1"/>
    <col min="2321" max="2560" width="9.140625" style="152"/>
    <col min="2561" max="2561" width="46.28515625" style="152" customWidth="1"/>
    <col min="2562" max="2562" width="18.7109375" style="152" bestFit="1" customWidth="1"/>
    <col min="2563" max="2563" width="18.7109375" style="152" customWidth="1"/>
    <col min="2564" max="2564" width="19.140625" style="152" customWidth="1"/>
    <col min="2565" max="2565" width="16.85546875" style="152" bestFit="1" customWidth="1"/>
    <col min="2566" max="2566" width="19.85546875" style="152" bestFit="1" customWidth="1"/>
    <col min="2567" max="2567" width="21.85546875" style="152" bestFit="1" customWidth="1"/>
    <col min="2568" max="2568" width="48" style="152" customWidth="1"/>
    <col min="2569" max="2569" width="18" style="152" customWidth="1"/>
    <col min="2570" max="2575" width="9.140625" style="152"/>
    <col min="2576" max="2576" width="16.5703125" style="152" bestFit="1" customWidth="1"/>
    <col min="2577" max="2816" width="9.140625" style="152"/>
    <col min="2817" max="2817" width="46.28515625" style="152" customWidth="1"/>
    <col min="2818" max="2818" width="18.7109375" style="152" bestFit="1" customWidth="1"/>
    <col min="2819" max="2819" width="18.7109375" style="152" customWidth="1"/>
    <col min="2820" max="2820" width="19.140625" style="152" customWidth="1"/>
    <col min="2821" max="2821" width="16.85546875" style="152" bestFit="1" customWidth="1"/>
    <col min="2822" max="2822" width="19.85546875" style="152" bestFit="1" customWidth="1"/>
    <col min="2823" max="2823" width="21.85546875" style="152" bestFit="1" customWidth="1"/>
    <col min="2824" max="2824" width="48" style="152" customWidth="1"/>
    <col min="2825" max="2825" width="18" style="152" customWidth="1"/>
    <col min="2826" max="2831" width="9.140625" style="152"/>
    <col min="2832" max="2832" width="16.5703125" style="152" bestFit="1" customWidth="1"/>
    <col min="2833" max="3072" width="9.140625" style="152"/>
    <col min="3073" max="3073" width="46.28515625" style="152" customWidth="1"/>
    <col min="3074" max="3074" width="18.7109375" style="152" bestFit="1" customWidth="1"/>
    <col min="3075" max="3075" width="18.7109375" style="152" customWidth="1"/>
    <col min="3076" max="3076" width="19.140625" style="152" customWidth="1"/>
    <col min="3077" max="3077" width="16.85546875" style="152" bestFit="1" customWidth="1"/>
    <col min="3078" max="3078" width="19.85546875" style="152" bestFit="1" customWidth="1"/>
    <col min="3079" max="3079" width="21.85546875" style="152" bestFit="1" customWidth="1"/>
    <col min="3080" max="3080" width="48" style="152" customWidth="1"/>
    <col min="3081" max="3081" width="18" style="152" customWidth="1"/>
    <col min="3082" max="3087" width="9.140625" style="152"/>
    <col min="3088" max="3088" width="16.5703125" style="152" bestFit="1" customWidth="1"/>
    <col min="3089" max="3328" width="9.140625" style="152"/>
    <col min="3329" max="3329" width="46.28515625" style="152" customWidth="1"/>
    <col min="3330" max="3330" width="18.7109375" style="152" bestFit="1" customWidth="1"/>
    <col min="3331" max="3331" width="18.7109375" style="152" customWidth="1"/>
    <col min="3332" max="3332" width="19.140625" style="152" customWidth="1"/>
    <col min="3333" max="3333" width="16.85546875" style="152" bestFit="1" customWidth="1"/>
    <col min="3334" max="3334" width="19.85546875" style="152" bestFit="1" customWidth="1"/>
    <col min="3335" max="3335" width="21.85546875" style="152" bestFit="1" customWidth="1"/>
    <col min="3336" max="3336" width="48" style="152" customWidth="1"/>
    <col min="3337" max="3337" width="18" style="152" customWidth="1"/>
    <col min="3338" max="3343" width="9.140625" style="152"/>
    <col min="3344" max="3344" width="16.5703125" style="152" bestFit="1" customWidth="1"/>
    <col min="3345" max="3584" width="9.140625" style="152"/>
    <col min="3585" max="3585" width="46.28515625" style="152" customWidth="1"/>
    <col min="3586" max="3586" width="18.7109375" style="152" bestFit="1" customWidth="1"/>
    <col min="3587" max="3587" width="18.7109375" style="152" customWidth="1"/>
    <col min="3588" max="3588" width="19.140625" style="152" customWidth="1"/>
    <col min="3589" max="3589" width="16.85546875" style="152" bestFit="1" customWidth="1"/>
    <col min="3590" max="3590" width="19.85546875" style="152" bestFit="1" customWidth="1"/>
    <col min="3591" max="3591" width="21.85546875" style="152" bestFit="1" customWidth="1"/>
    <col min="3592" max="3592" width="48" style="152" customWidth="1"/>
    <col min="3593" max="3593" width="18" style="152" customWidth="1"/>
    <col min="3594" max="3599" width="9.140625" style="152"/>
    <col min="3600" max="3600" width="16.5703125" style="152" bestFit="1" customWidth="1"/>
    <col min="3601" max="3840" width="9.140625" style="152"/>
    <col min="3841" max="3841" width="46.28515625" style="152" customWidth="1"/>
    <col min="3842" max="3842" width="18.7109375" style="152" bestFit="1" customWidth="1"/>
    <col min="3843" max="3843" width="18.7109375" style="152" customWidth="1"/>
    <col min="3844" max="3844" width="19.140625" style="152" customWidth="1"/>
    <col min="3845" max="3845" width="16.85546875" style="152" bestFit="1" customWidth="1"/>
    <col min="3846" max="3846" width="19.85546875" style="152" bestFit="1" customWidth="1"/>
    <col min="3847" max="3847" width="21.85546875" style="152" bestFit="1" customWidth="1"/>
    <col min="3848" max="3848" width="48" style="152" customWidth="1"/>
    <col min="3849" max="3849" width="18" style="152" customWidth="1"/>
    <col min="3850" max="3855" width="9.140625" style="152"/>
    <col min="3856" max="3856" width="16.5703125" style="152" bestFit="1" customWidth="1"/>
    <col min="3857" max="4096" width="9.140625" style="152"/>
    <col min="4097" max="4097" width="46.28515625" style="152" customWidth="1"/>
    <col min="4098" max="4098" width="18.7109375" style="152" bestFit="1" customWidth="1"/>
    <col min="4099" max="4099" width="18.7109375" style="152" customWidth="1"/>
    <col min="4100" max="4100" width="19.140625" style="152" customWidth="1"/>
    <col min="4101" max="4101" width="16.85546875" style="152" bestFit="1" customWidth="1"/>
    <col min="4102" max="4102" width="19.85546875" style="152" bestFit="1" customWidth="1"/>
    <col min="4103" max="4103" width="21.85546875" style="152" bestFit="1" customWidth="1"/>
    <col min="4104" max="4104" width="48" style="152" customWidth="1"/>
    <col min="4105" max="4105" width="18" style="152" customWidth="1"/>
    <col min="4106" max="4111" width="9.140625" style="152"/>
    <col min="4112" max="4112" width="16.5703125" style="152" bestFit="1" customWidth="1"/>
    <col min="4113" max="4352" width="9.140625" style="152"/>
    <col min="4353" max="4353" width="46.28515625" style="152" customWidth="1"/>
    <col min="4354" max="4354" width="18.7109375" style="152" bestFit="1" customWidth="1"/>
    <col min="4355" max="4355" width="18.7109375" style="152" customWidth="1"/>
    <col min="4356" max="4356" width="19.140625" style="152" customWidth="1"/>
    <col min="4357" max="4357" width="16.85546875" style="152" bestFit="1" customWidth="1"/>
    <col min="4358" max="4358" width="19.85546875" style="152" bestFit="1" customWidth="1"/>
    <col min="4359" max="4359" width="21.85546875" style="152" bestFit="1" customWidth="1"/>
    <col min="4360" max="4360" width="48" style="152" customWidth="1"/>
    <col min="4361" max="4361" width="18" style="152" customWidth="1"/>
    <col min="4362" max="4367" width="9.140625" style="152"/>
    <col min="4368" max="4368" width="16.5703125" style="152" bestFit="1" customWidth="1"/>
    <col min="4369" max="4608" width="9.140625" style="152"/>
    <col min="4609" max="4609" width="46.28515625" style="152" customWidth="1"/>
    <col min="4610" max="4610" width="18.7109375" style="152" bestFit="1" customWidth="1"/>
    <col min="4611" max="4611" width="18.7109375" style="152" customWidth="1"/>
    <col min="4612" max="4612" width="19.140625" style="152" customWidth="1"/>
    <col min="4613" max="4613" width="16.85546875" style="152" bestFit="1" customWidth="1"/>
    <col min="4614" max="4614" width="19.85546875" style="152" bestFit="1" customWidth="1"/>
    <col min="4615" max="4615" width="21.85546875" style="152" bestFit="1" customWidth="1"/>
    <col min="4616" max="4616" width="48" style="152" customWidth="1"/>
    <col min="4617" max="4617" width="18" style="152" customWidth="1"/>
    <col min="4618" max="4623" width="9.140625" style="152"/>
    <col min="4624" max="4624" width="16.5703125" style="152" bestFit="1" customWidth="1"/>
    <col min="4625" max="4864" width="9.140625" style="152"/>
    <col min="4865" max="4865" width="46.28515625" style="152" customWidth="1"/>
    <col min="4866" max="4866" width="18.7109375" style="152" bestFit="1" customWidth="1"/>
    <col min="4867" max="4867" width="18.7109375" style="152" customWidth="1"/>
    <col min="4868" max="4868" width="19.140625" style="152" customWidth="1"/>
    <col min="4869" max="4869" width="16.85546875" style="152" bestFit="1" customWidth="1"/>
    <col min="4870" max="4870" width="19.85546875" style="152" bestFit="1" customWidth="1"/>
    <col min="4871" max="4871" width="21.85546875" style="152" bestFit="1" customWidth="1"/>
    <col min="4872" max="4872" width="48" style="152" customWidth="1"/>
    <col min="4873" max="4873" width="18" style="152" customWidth="1"/>
    <col min="4874" max="4879" width="9.140625" style="152"/>
    <col min="4880" max="4880" width="16.5703125" style="152" bestFit="1" customWidth="1"/>
    <col min="4881" max="5120" width="9.140625" style="152"/>
    <col min="5121" max="5121" width="46.28515625" style="152" customWidth="1"/>
    <col min="5122" max="5122" width="18.7109375" style="152" bestFit="1" customWidth="1"/>
    <col min="5123" max="5123" width="18.7109375" style="152" customWidth="1"/>
    <col min="5124" max="5124" width="19.140625" style="152" customWidth="1"/>
    <col min="5125" max="5125" width="16.85546875" style="152" bestFit="1" customWidth="1"/>
    <col min="5126" max="5126" width="19.85546875" style="152" bestFit="1" customWidth="1"/>
    <col min="5127" max="5127" width="21.85546875" style="152" bestFit="1" customWidth="1"/>
    <col min="5128" max="5128" width="48" style="152" customWidth="1"/>
    <col min="5129" max="5129" width="18" style="152" customWidth="1"/>
    <col min="5130" max="5135" width="9.140625" style="152"/>
    <col min="5136" max="5136" width="16.5703125" style="152" bestFit="1" customWidth="1"/>
    <col min="5137" max="5376" width="9.140625" style="152"/>
    <col min="5377" max="5377" width="46.28515625" style="152" customWidth="1"/>
    <col min="5378" max="5378" width="18.7109375" style="152" bestFit="1" customWidth="1"/>
    <col min="5379" max="5379" width="18.7109375" style="152" customWidth="1"/>
    <col min="5380" max="5380" width="19.140625" style="152" customWidth="1"/>
    <col min="5381" max="5381" width="16.85546875" style="152" bestFit="1" customWidth="1"/>
    <col min="5382" max="5382" width="19.85546875" style="152" bestFit="1" customWidth="1"/>
    <col min="5383" max="5383" width="21.85546875" style="152" bestFit="1" customWidth="1"/>
    <col min="5384" max="5384" width="48" style="152" customWidth="1"/>
    <col min="5385" max="5385" width="18" style="152" customWidth="1"/>
    <col min="5386" max="5391" width="9.140625" style="152"/>
    <col min="5392" max="5392" width="16.5703125" style="152" bestFit="1" customWidth="1"/>
    <col min="5393" max="5632" width="9.140625" style="152"/>
    <col min="5633" max="5633" width="46.28515625" style="152" customWidth="1"/>
    <col min="5634" max="5634" width="18.7109375" style="152" bestFit="1" customWidth="1"/>
    <col min="5635" max="5635" width="18.7109375" style="152" customWidth="1"/>
    <col min="5636" max="5636" width="19.140625" style="152" customWidth="1"/>
    <col min="5637" max="5637" width="16.85546875" style="152" bestFit="1" customWidth="1"/>
    <col min="5638" max="5638" width="19.85546875" style="152" bestFit="1" customWidth="1"/>
    <col min="5639" max="5639" width="21.85546875" style="152" bestFit="1" customWidth="1"/>
    <col min="5640" max="5640" width="48" style="152" customWidth="1"/>
    <col min="5641" max="5641" width="18" style="152" customWidth="1"/>
    <col min="5642" max="5647" width="9.140625" style="152"/>
    <col min="5648" max="5648" width="16.5703125" style="152" bestFit="1" customWidth="1"/>
    <col min="5649" max="5888" width="9.140625" style="152"/>
    <col min="5889" max="5889" width="46.28515625" style="152" customWidth="1"/>
    <col min="5890" max="5890" width="18.7109375" style="152" bestFit="1" customWidth="1"/>
    <col min="5891" max="5891" width="18.7109375" style="152" customWidth="1"/>
    <col min="5892" max="5892" width="19.140625" style="152" customWidth="1"/>
    <col min="5893" max="5893" width="16.85546875" style="152" bestFit="1" customWidth="1"/>
    <col min="5894" max="5894" width="19.85546875" style="152" bestFit="1" customWidth="1"/>
    <col min="5895" max="5895" width="21.85546875" style="152" bestFit="1" customWidth="1"/>
    <col min="5896" max="5896" width="48" style="152" customWidth="1"/>
    <col min="5897" max="5897" width="18" style="152" customWidth="1"/>
    <col min="5898" max="5903" width="9.140625" style="152"/>
    <col min="5904" max="5904" width="16.5703125" style="152" bestFit="1" customWidth="1"/>
    <col min="5905" max="6144" width="9.140625" style="152"/>
    <col min="6145" max="6145" width="46.28515625" style="152" customWidth="1"/>
    <col min="6146" max="6146" width="18.7109375" style="152" bestFit="1" customWidth="1"/>
    <col min="6147" max="6147" width="18.7109375" style="152" customWidth="1"/>
    <col min="6148" max="6148" width="19.140625" style="152" customWidth="1"/>
    <col min="6149" max="6149" width="16.85546875" style="152" bestFit="1" customWidth="1"/>
    <col min="6150" max="6150" width="19.85546875" style="152" bestFit="1" customWidth="1"/>
    <col min="6151" max="6151" width="21.85546875" style="152" bestFit="1" customWidth="1"/>
    <col min="6152" max="6152" width="48" style="152" customWidth="1"/>
    <col min="6153" max="6153" width="18" style="152" customWidth="1"/>
    <col min="6154" max="6159" width="9.140625" style="152"/>
    <col min="6160" max="6160" width="16.5703125" style="152" bestFit="1" customWidth="1"/>
    <col min="6161" max="6400" width="9.140625" style="152"/>
    <col min="6401" max="6401" width="46.28515625" style="152" customWidth="1"/>
    <col min="6402" max="6402" width="18.7109375" style="152" bestFit="1" customWidth="1"/>
    <col min="6403" max="6403" width="18.7109375" style="152" customWidth="1"/>
    <col min="6404" max="6404" width="19.140625" style="152" customWidth="1"/>
    <col min="6405" max="6405" width="16.85546875" style="152" bestFit="1" customWidth="1"/>
    <col min="6406" max="6406" width="19.85546875" style="152" bestFit="1" customWidth="1"/>
    <col min="6407" max="6407" width="21.85546875" style="152" bestFit="1" customWidth="1"/>
    <col min="6408" max="6408" width="48" style="152" customWidth="1"/>
    <col min="6409" max="6409" width="18" style="152" customWidth="1"/>
    <col min="6410" max="6415" width="9.140625" style="152"/>
    <col min="6416" max="6416" width="16.5703125" style="152" bestFit="1" customWidth="1"/>
    <col min="6417" max="6656" width="9.140625" style="152"/>
    <col min="6657" max="6657" width="46.28515625" style="152" customWidth="1"/>
    <col min="6658" max="6658" width="18.7109375" style="152" bestFit="1" customWidth="1"/>
    <col min="6659" max="6659" width="18.7109375" style="152" customWidth="1"/>
    <col min="6660" max="6660" width="19.140625" style="152" customWidth="1"/>
    <col min="6661" max="6661" width="16.85546875" style="152" bestFit="1" customWidth="1"/>
    <col min="6662" max="6662" width="19.85546875" style="152" bestFit="1" customWidth="1"/>
    <col min="6663" max="6663" width="21.85546875" style="152" bestFit="1" customWidth="1"/>
    <col min="6664" max="6664" width="48" style="152" customWidth="1"/>
    <col min="6665" max="6665" width="18" style="152" customWidth="1"/>
    <col min="6666" max="6671" width="9.140625" style="152"/>
    <col min="6672" max="6672" width="16.5703125" style="152" bestFit="1" customWidth="1"/>
    <col min="6673" max="6912" width="9.140625" style="152"/>
    <col min="6913" max="6913" width="46.28515625" style="152" customWidth="1"/>
    <col min="6914" max="6914" width="18.7109375" style="152" bestFit="1" customWidth="1"/>
    <col min="6915" max="6915" width="18.7109375" style="152" customWidth="1"/>
    <col min="6916" max="6916" width="19.140625" style="152" customWidth="1"/>
    <col min="6917" max="6917" width="16.85546875" style="152" bestFit="1" customWidth="1"/>
    <col min="6918" max="6918" width="19.85546875" style="152" bestFit="1" customWidth="1"/>
    <col min="6919" max="6919" width="21.85546875" style="152" bestFit="1" customWidth="1"/>
    <col min="6920" max="6920" width="48" style="152" customWidth="1"/>
    <col min="6921" max="6921" width="18" style="152" customWidth="1"/>
    <col min="6922" max="6927" width="9.140625" style="152"/>
    <col min="6928" max="6928" width="16.5703125" style="152" bestFit="1" customWidth="1"/>
    <col min="6929" max="7168" width="9.140625" style="152"/>
    <col min="7169" max="7169" width="46.28515625" style="152" customWidth="1"/>
    <col min="7170" max="7170" width="18.7109375" style="152" bestFit="1" customWidth="1"/>
    <col min="7171" max="7171" width="18.7109375" style="152" customWidth="1"/>
    <col min="7172" max="7172" width="19.140625" style="152" customWidth="1"/>
    <col min="7173" max="7173" width="16.85546875" style="152" bestFit="1" customWidth="1"/>
    <col min="7174" max="7174" width="19.85546875" style="152" bestFit="1" customWidth="1"/>
    <col min="7175" max="7175" width="21.85546875" style="152" bestFit="1" customWidth="1"/>
    <col min="7176" max="7176" width="48" style="152" customWidth="1"/>
    <col min="7177" max="7177" width="18" style="152" customWidth="1"/>
    <col min="7178" max="7183" width="9.140625" style="152"/>
    <col min="7184" max="7184" width="16.5703125" style="152" bestFit="1" customWidth="1"/>
    <col min="7185" max="7424" width="9.140625" style="152"/>
    <col min="7425" max="7425" width="46.28515625" style="152" customWidth="1"/>
    <col min="7426" max="7426" width="18.7109375" style="152" bestFit="1" customWidth="1"/>
    <col min="7427" max="7427" width="18.7109375" style="152" customWidth="1"/>
    <col min="7428" max="7428" width="19.140625" style="152" customWidth="1"/>
    <col min="7429" max="7429" width="16.85546875" style="152" bestFit="1" customWidth="1"/>
    <col min="7430" max="7430" width="19.85546875" style="152" bestFit="1" customWidth="1"/>
    <col min="7431" max="7431" width="21.85546875" style="152" bestFit="1" customWidth="1"/>
    <col min="7432" max="7432" width="48" style="152" customWidth="1"/>
    <col min="7433" max="7433" width="18" style="152" customWidth="1"/>
    <col min="7434" max="7439" width="9.140625" style="152"/>
    <col min="7440" max="7440" width="16.5703125" style="152" bestFit="1" customWidth="1"/>
    <col min="7441" max="7680" width="9.140625" style="152"/>
    <col min="7681" max="7681" width="46.28515625" style="152" customWidth="1"/>
    <col min="7682" max="7682" width="18.7109375" style="152" bestFit="1" customWidth="1"/>
    <col min="7683" max="7683" width="18.7109375" style="152" customWidth="1"/>
    <col min="7684" max="7684" width="19.140625" style="152" customWidth="1"/>
    <col min="7685" max="7685" width="16.85546875" style="152" bestFit="1" customWidth="1"/>
    <col min="7686" max="7686" width="19.85546875" style="152" bestFit="1" customWidth="1"/>
    <col min="7687" max="7687" width="21.85546875" style="152" bestFit="1" customWidth="1"/>
    <col min="7688" max="7688" width="48" style="152" customWidth="1"/>
    <col min="7689" max="7689" width="18" style="152" customWidth="1"/>
    <col min="7690" max="7695" width="9.140625" style="152"/>
    <col min="7696" max="7696" width="16.5703125" style="152" bestFit="1" customWidth="1"/>
    <col min="7697" max="7936" width="9.140625" style="152"/>
    <col min="7937" max="7937" width="46.28515625" style="152" customWidth="1"/>
    <col min="7938" max="7938" width="18.7109375" style="152" bestFit="1" customWidth="1"/>
    <col min="7939" max="7939" width="18.7109375" style="152" customWidth="1"/>
    <col min="7940" max="7940" width="19.140625" style="152" customWidth="1"/>
    <col min="7941" max="7941" width="16.85546875" style="152" bestFit="1" customWidth="1"/>
    <col min="7942" max="7942" width="19.85546875" style="152" bestFit="1" customWidth="1"/>
    <col min="7943" max="7943" width="21.85546875" style="152" bestFit="1" customWidth="1"/>
    <col min="7944" max="7944" width="48" style="152" customWidth="1"/>
    <col min="7945" max="7945" width="18" style="152" customWidth="1"/>
    <col min="7946" max="7951" width="9.140625" style="152"/>
    <col min="7952" max="7952" width="16.5703125" style="152" bestFit="1" customWidth="1"/>
    <col min="7953" max="8192" width="9.140625" style="152"/>
    <col min="8193" max="8193" width="46.28515625" style="152" customWidth="1"/>
    <col min="8194" max="8194" width="18.7109375" style="152" bestFit="1" customWidth="1"/>
    <col min="8195" max="8195" width="18.7109375" style="152" customWidth="1"/>
    <col min="8196" max="8196" width="19.140625" style="152" customWidth="1"/>
    <col min="8197" max="8197" width="16.85546875" style="152" bestFit="1" customWidth="1"/>
    <col min="8198" max="8198" width="19.85546875" style="152" bestFit="1" customWidth="1"/>
    <col min="8199" max="8199" width="21.85546875" style="152" bestFit="1" customWidth="1"/>
    <col min="8200" max="8200" width="48" style="152" customWidth="1"/>
    <col min="8201" max="8201" width="18" style="152" customWidth="1"/>
    <col min="8202" max="8207" width="9.140625" style="152"/>
    <col min="8208" max="8208" width="16.5703125" style="152" bestFit="1" customWidth="1"/>
    <col min="8209" max="8448" width="9.140625" style="152"/>
    <col min="8449" max="8449" width="46.28515625" style="152" customWidth="1"/>
    <col min="8450" max="8450" width="18.7109375" style="152" bestFit="1" customWidth="1"/>
    <col min="8451" max="8451" width="18.7109375" style="152" customWidth="1"/>
    <col min="8452" max="8452" width="19.140625" style="152" customWidth="1"/>
    <col min="8453" max="8453" width="16.85546875" style="152" bestFit="1" customWidth="1"/>
    <col min="8454" max="8454" width="19.85546875" style="152" bestFit="1" customWidth="1"/>
    <col min="8455" max="8455" width="21.85546875" style="152" bestFit="1" customWidth="1"/>
    <col min="8456" max="8456" width="48" style="152" customWidth="1"/>
    <col min="8457" max="8457" width="18" style="152" customWidth="1"/>
    <col min="8458" max="8463" width="9.140625" style="152"/>
    <col min="8464" max="8464" width="16.5703125" style="152" bestFit="1" customWidth="1"/>
    <col min="8465" max="8704" width="9.140625" style="152"/>
    <col min="8705" max="8705" width="46.28515625" style="152" customWidth="1"/>
    <col min="8706" max="8706" width="18.7109375" style="152" bestFit="1" customWidth="1"/>
    <col min="8707" max="8707" width="18.7109375" style="152" customWidth="1"/>
    <col min="8708" max="8708" width="19.140625" style="152" customWidth="1"/>
    <col min="8709" max="8709" width="16.85546875" style="152" bestFit="1" customWidth="1"/>
    <col min="8710" max="8710" width="19.85546875" style="152" bestFit="1" customWidth="1"/>
    <col min="8711" max="8711" width="21.85546875" style="152" bestFit="1" customWidth="1"/>
    <col min="8712" max="8712" width="48" style="152" customWidth="1"/>
    <col min="8713" max="8713" width="18" style="152" customWidth="1"/>
    <col min="8714" max="8719" width="9.140625" style="152"/>
    <col min="8720" max="8720" width="16.5703125" style="152" bestFit="1" customWidth="1"/>
    <col min="8721" max="8960" width="9.140625" style="152"/>
    <col min="8961" max="8961" width="46.28515625" style="152" customWidth="1"/>
    <col min="8962" max="8962" width="18.7109375" style="152" bestFit="1" customWidth="1"/>
    <col min="8963" max="8963" width="18.7109375" style="152" customWidth="1"/>
    <col min="8964" max="8964" width="19.140625" style="152" customWidth="1"/>
    <col min="8965" max="8965" width="16.85546875" style="152" bestFit="1" customWidth="1"/>
    <col min="8966" max="8966" width="19.85546875" style="152" bestFit="1" customWidth="1"/>
    <col min="8967" max="8967" width="21.85546875" style="152" bestFit="1" customWidth="1"/>
    <col min="8968" max="8968" width="48" style="152" customWidth="1"/>
    <col min="8969" max="8969" width="18" style="152" customWidth="1"/>
    <col min="8970" max="8975" width="9.140625" style="152"/>
    <col min="8976" max="8976" width="16.5703125" style="152" bestFit="1" customWidth="1"/>
    <col min="8977" max="9216" width="9.140625" style="152"/>
    <col min="9217" max="9217" width="46.28515625" style="152" customWidth="1"/>
    <col min="9218" max="9218" width="18.7109375" style="152" bestFit="1" customWidth="1"/>
    <col min="9219" max="9219" width="18.7109375" style="152" customWidth="1"/>
    <col min="9220" max="9220" width="19.140625" style="152" customWidth="1"/>
    <col min="9221" max="9221" width="16.85546875" style="152" bestFit="1" customWidth="1"/>
    <col min="9222" max="9222" width="19.85546875" style="152" bestFit="1" customWidth="1"/>
    <col min="9223" max="9223" width="21.85546875" style="152" bestFit="1" customWidth="1"/>
    <col min="9224" max="9224" width="48" style="152" customWidth="1"/>
    <col min="9225" max="9225" width="18" style="152" customWidth="1"/>
    <col min="9226" max="9231" width="9.140625" style="152"/>
    <col min="9232" max="9232" width="16.5703125" style="152" bestFit="1" customWidth="1"/>
    <col min="9233" max="9472" width="9.140625" style="152"/>
    <col min="9473" max="9473" width="46.28515625" style="152" customWidth="1"/>
    <col min="9474" max="9474" width="18.7109375" style="152" bestFit="1" customWidth="1"/>
    <col min="9475" max="9475" width="18.7109375" style="152" customWidth="1"/>
    <col min="9476" max="9476" width="19.140625" style="152" customWidth="1"/>
    <col min="9477" max="9477" width="16.85546875" style="152" bestFit="1" customWidth="1"/>
    <col min="9478" max="9478" width="19.85546875" style="152" bestFit="1" customWidth="1"/>
    <col min="9479" max="9479" width="21.85546875" style="152" bestFit="1" customWidth="1"/>
    <col min="9480" max="9480" width="48" style="152" customWidth="1"/>
    <col min="9481" max="9481" width="18" style="152" customWidth="1"/>
    <col min="9482" max="9487" width="9.140625" style="152"/>
    <col min="9488" max="9488" width="16.5703125" style="152" bestFit="1" customWidth="1"/>
    <col min="9489" max="9728" width="9.140625" style="152"/>
    <col min="9729" max="9729" width="46.28515625" style="152" customWidth="1"/>
    <col min="9730" max="9730" width="18.7109375" style="152" bestFit="1" customWidth="1"/>
    <col min="9731" max="9731" width="18.7109375" style="152" customWidth="1"/>
    <col min="9732" max="9732" width="19.140625" style="152" customWidth="1"/>
    <col min="9733" max="9733" width="16.85546875" style="152" bestFit="1" customWidth="1"/>
    <col min="9734" max="9734" width="19.85546875" style="152" bestFit="1" customWidth="1"/>
    <col min="9735" max="9735" width="21.85546875" style="152" bestFit="1" customWidth="1"/>
    <col min="9736" max="9736" width="48" style="152" customWidth="1"/>
    <col min="9737" max="9737" width="18" style="152" customWidth="1"/>
    <col min="9738" max="9743" width="9.140625" style="152"/>
    <col min="9744" max="9744" width="16.5703125" style="152" bestFit="1" customWidth="1"/>
    <col min="9745" max="9984" width="9.140625" style="152"/>
    <col min="9985" max="9985" width="46.28515625" style="152" customWidth="1"/>
    <col min="9986" max="9986" width="18.7109375" style="152" bestFit="1" customWidth="1"/>
    <col min="9987" max="9987" width="18.7109375" style="152" customWidth="1"/>
    <col min="9988" max="9988" width="19.140625" style="152" customWidth="1"/>
    <col min="9989" max="9989" width="16.85546875" style="152" bestFit="1" customWidth="1"/>
    <col min="9990" max="9990" width="19.85546875" style="152" bestFit="1" customWidth="1"/>
    <col min="9991" max="9991" width="21.85546875" style="152" bestFit="1" customWidth="1"/>
    <col min="9992" max="9992" width="48" style="152" customWidth="1"/>
    <col min="9993" max="9993" width="18" style="152" customWidth="1"/>
    <col min="9994" max="9999" width="9.140625" style="152"/>
    <col min="10000" max="10000" width="16.5703125" style="152" bestFit="1" customWidth="1"/>
    <col min="10001" max="10240" width="9.140625" style="152"/>
    <col min="10241" max="10241" width="46.28515625" style="152" customWidth="1"/>
    <col min="10242" max="10242" width="18.7109375" style="152" bestFit="1" customWidth="1"/>
    <col min="10243" max="10243" width="18.7109375" style="152" customWidth="1"/>
    <col min="10244" max="10244" width="19.140625" style="152" customWidth="1"/>
    <col min="10245" max="10245" width="16.85546875" style="152" bestFit="1" customWidth="1"/>
    <col min="10246" max="10246" width="19.85546875" style="152" bestFit="1" customWidth="1"/>
    <col min="10247" max="10247" width="21.85546875" style="152" bestFit="1" customWidth="1"/>
    <col min="10248" max="10248" width="48" style="152" customWidth="1"/>
    <col min="10249" max="10249" width="18" style="152" customWidth="1"/>
    <col min="10250" max="10255" width="9.140625" style="152"/>
    <col min="10256" max="10256" width="16.5703125" style="152" bestFit="1" customWidth="1"/>
    <col min="10257" max="10496" width="9.140625" style="152"/>
    <col min="10497" max="10497" width="46.28515625" style="152" customWidth="1"/>
    <col min="10498" max="10498" width="18.7109375" style="152" bestFit="1" customWidth="1"/>
    <col min="10499" max="10499" width="18.7109375" style="152" customWidth="1"/>
    <col min="10500" max="10500" width="19.140625" style="152" customWidth="1"/>
    <col min="10501" max="10501" width="16.85546875" style="152" bestFit="1" customWidth="1"/>
    <col min="10502" max="10502" width="19.85546875" style="152" bestFit="1" customWidth="1"/>
    <col min="10503" max="10503" width="21.85546875" style="152" bestFit="1" customWidth="1"/>
    <col min="10504" max="10504" width="48" style="152" customWidth="1"/>
    <col min="10505" max="10505" width="18" style="152" customWidth="1"/>
    <col min="10506" max="10511" width="9.140625" style="152"/>
    <col min="10512" max="10512" width="16.5703125" style="152" bestFit="1" customWidth="1"/>
    <col min="10513" max="10752" width="9.140625" style="152"/>
    <col min="10753" max="10753" width="46.28515625" style="152" customWidth="1"/>
    <col min="10754" max="10754" width="18.7109375" style="152" bestFit="1" customWidth="1"/>
    <col min="10755" max="10755" width="18.7109375" style="152" customWidth="1"/>
    <col min="10756" max="10756" width="19.140625" style="152" customWidth="1"/>
    <col min="10757" max="10757" width="16.85546875" style="152" bestFit="1" customWidth="1"/>
    <col min="10758" max="10758" width="19.85546875" style="152" bestFit="1" customWidth="1"/>
    <col min="10759" max="10759" width="21.85546875" style="152" bestFit="1" customWidth="1"/>
    <col min="10760" max="10760" width="48" style="152" customWidth="1"/>
    <col min="10761" max="10761" width="18" style="152" customWidth="1"/>
    <col min="10762" max="10767" width="9.140625" style="152"/>
    <col min="10768" max="10768" width="16.5703125" style="152" bestFit="1" customWidth="1"/>
    <col min="10769" max="11008" width="9.140625" style="152"/>
    <col min="11009" max="11009" width="46.28515625" style="152" customWidth="1"/>
    <col min="11010" max="11010" width="18.7109375" style="152" bestFit="1" customWidth="1"/>
    <col min="11011" max="11011" width="18.7109375" style="152" customWidth="1"/>
    <col min="11012" max="11012" width="19.140625" style="152" customWidth="1"/>
    <col min="11013" max="11013" width="16.85546875" style="152" bestFit="1" customWidth="1"/>
    <col min="11014" max="11014" width="19.85546875" style="152" bestFit="1" customWidth="1"/>
    <col min="11015" max="11015" width="21.85546875" style="152" bestFit="1" customWidth="1"/>
    <col min="11016" max="11016" width="48" style="152" customWidth="1"/>
    <col min="11017" max="11017" width="18" style="152" customWidth="1"/>
    <col min="11018" max="11023" width="9.140625" style="152"/>
    <col min="11024" max="11024" width="16.5703125" style="152" bestFit="1" customWidth="1"/>
    <col min="11025" max="11264" width="9.140625" style="152"/>
    <col min="11265" max="11265" width="46.28515625" style="152" customWidth="1"/>
    <col min="11266" max="11266" width="18.7109375" style="152" bestFit="1" customWidth="1"/>
    <col min="11267" max="11267" width="18.7109375" style="152" customWidth="1"/>
    <col min="11268" max="11268" width="19.140625" style="152" customWidth="1"/>
    <col min="11269" max="11269" width="16.85546875" style="152" bestFit="1" customWidth="1"/>
    <col min="11270" max="11270" width="19.85546875" style="152" bestFit="1" customWidth="1"/>
    <col min="11271" max="11271" width="21.85546875" style="152" bestFit="1" customWidth="1"/>
    <col min="11272" max="11272" width="48" style="152" customWidth="1"/>
    <col min="11273" max="11273" width="18" style="152" customWidth="1"/>
    <col min="11274" max="11279" width="9.140625" style="152"/>
    <col min="11280" max="11280" width="16.5703125" style="152" bestFit="1" customWidth="1"/>
    <col min="11281" max="11520" width="9.140625" style="152"/>
    <col min="11521" max="11521" width="46.28515625" style="152" customWidth="1"/>
    <col min="11522" max="11522" width="18.7109375" style="152" bestFit="1" customWidth="1"/>
    <col min="11523" max="11523" width="18.7109375" style="152" customWidth="1"/>
    <col min="11524" max="11524" width="19.140625" style="152" customWidth="1"/>
    <col min="11525" max="11525" width="16.85546875" style="152" bestFit="1" customWidth="1"/>
    <col min="11526" max="11526" width="19.85546875" style="152" bestFit="1" customWidth="1"/>
    <col min="11527" max="11527" width="21.85546875" style="152" bestFit="1" customWidth="1"/>
    <col min="11528" max="11528" width="48" style="152" customWidth="1"/>
    <col min="11529" max="11529" width="18" style="152" customWidth="1"/>
    <col min="11530" max="11535" width="9.140625" style="152"/>
    <col min="11536" max="11536" width="16.5703125" style="152" bestFit="1" customWidth="1"/>
    <col min="11537" max="11776" width="9.140625" style="152"/>
    <col min="11777" max="11777" width="46.28515625" style="152" customWidth="1"/>
    <col min="11778" max="11778" width="18.7109375" style="152" bestFit="1" customWidth="1"/>
    <col min="11779" max="11779" width="18.7109375" style="152" customWidth="1"/>
    <col min="11780" max="11780" width="19.140625" style="152" customWidth="1"/>
    <col min="11781" max="11781" width="16.85546875" style="152" bestFit="1" customWidth="1"/>
    <col min="11782" max="11782" width="19.85546875" style="152" bestFit="1" customWidth="1"/>
    <col min="11783" max="11783" width="21.85546875" style="152" bestFit="1" customWidth="1"/>
    <col min="11784" max="11784" width="48" style="152" customWidth="1"/>
    <col min="11785" max="11785" width="18" style="152" customWidth="1"/>
    <col min="11786" max="11791" width="9.140625" style="152"/>
    <col min="11792" max="11792" width="16.5703125" style="152" bestFit="1" customWidth="1"/>
    <col min="11793" max="12032" width="9.140625" style="152"/>
    <col min="12033" max="12033" width="46.28515625" style="152" customWidth="1"/>
    <col min="12034" max="12034" width="18.7109375" style="152" bestFit="1" customWidth="1"/>
    <col min="12035" max="12035" width="18.7109375" style="152" customWidth="1"/>
    <col min="12036" max="12036" width="19.140625" style="152" customWidth="1"/>
    <col min="12037" max="12037" width="16.85546875" style="152" bestFit="1" customWidth="1"/>
    <col min="12038" max="12038" width="19.85546875" style="152" bestFit="1" customWidth="1"/>
    <col min="12039" max="12039" width="21.85546875" style="152" bestFit="1" customWidth="1"/>
    <col min="12040" max="12040" width="48" style="152" customWidth="1"/>
    <col min="12041" max="12041" width="18" style="152" customWidth="1"/>
    <col min="12042" max="12047" width="9.140625" style="152"/>
    <col min="12048" max="12048" width="16.5703125" style="152" bestFit="1" customWidth="1"/>
    <col min="12049" max="12288" width="9.140625" style="152"/>
    <col min="12289" max="12289" width="46.28515625" style="152" customWidth="1"/>
    <col min="12290" max="12290" width="18.7109375" style="152" bestFit="1" customWidth="1"/>
    <col min="12291" max="12291" width="18.7109375" style="152" customWidth="1"/>
    <col min="12292" max="12292" width="19.140625" style="152" customWidth="1"/>
    <col min="12293" max="12293" width="16.85546875" style="152" bestFit="1" customWidth="1"/>
    <col min="12294" max="12294" width="19.85546875" style="152" bestFit="1" customWidth="1"/>
    <col min="12295" max="12295" width="21.85546875" style="152" bestFit="1" customWidth="1"/>
    <col min="12296" max="12296" width="48" style="152" customWidth="1"/>
    <col min="12297" max="12297" width="18" style="152" customWidth="1"/>
    <col min="12298" max="12303" width="9.140625" style="152"/>
    <col min="12304" max="12304" width="16.5703125" style="152" bestFit="1" customWidth="1"/>
    <col min="12305" max="12544" width="9.140625" style="152"/>
    <col min="12545" max="12545" width="46.28515625" style="152" customWidth="1"/>
    <col min="12546" max="12546" width="18.7109375" style="152" bestFit="1" customWidth="1"/>
    <col min="12547" max="12547" width="18.7109375" style="152" customWidth="1"/>
    <col min="12548" max="12548" width="19.140625" style="152" customWidth="1"/>
    <col min="12549" max="12549" width="16.85546875" style="152" bestFit="1" customWidth="1"/>
    <col min="12550" max="12550" width="19.85546875" style="152" bestFit="1" customWidth="1"/>
    <col min="12551" max="12551" width="21.85546875" style="152" bestFit="1" customWidth="1"/>
    <col min="12552" max="12552" width="48" style="152" customWidth="1"/>
    <col min="12553" max="12553" width="18" style="152" customWidth="1"/>
    <col min="12554" max="12559" width="9.140625" style="152"/>
    <col min="12560" max="12560" width="16.5703125" style="152" bestFit="1" customWidth="1"/>
    <col min="12561" max="12800" width="9.140625" style="152"/>
    <col min="12801" max="12801" width="46.28515625" style="152" customWidth="1"/>
    <col min="12802" max="12802" width="18.7109375" style="152" bestFit="1" customWidth="1"/>
    <col min="12803" max="12803" width="18.7109375" style="152" customWidth="1"/>
    <col min="12804" max="12804" width="19.140625" style="152" customWidth="1"/>
    <col min="12805" max="12805" width="16.85546875" style="152" bestFit="1" customWidth="1"/>
    <col min="12806" max="12806" width="19.85546875" style="152" bestFit="1" customWidth="1"/>
    <col min="12807" max="12807" width="21.85546875" style="152" bestFit="1" customWidth="1"/>
    <col min="12808" max="12808" width="48" style="152" customWidth="1"/>
    <col min="12809" max="12809" width="18" style="152" customWidth="1"/>
    <col min="12810" max="12815" width="9.140625" style="152"/>
    <col min="12816" max="12816" width="16.5703125" style="152" bestFit="1" customWidth="1"/>
    <col min="12817" max="13056" width="9.140625" style="152"/>
    <col min="13057" max="13057" width="46.28515625" style="152" customWidth="1"/>
    <col min="13058" max="13058" width="18.7109375" style="152" bestFit="1" customWidth="1"/>
    <col min="13059" max="13059" width="18.7109375" style="152" customWidth="1"/>
    <col min="13060" max="13060" width="19.140625" style="152" customWidth="1"/>
    <col min="13061" max="13061" width="16.85546875" style="152" bestFit="1" customWidth="1"/>
    <col min="13062" max="13062" width="19.85546875" style="152" bestFit="1" customWidth="1"/>
    <col min="13063" max="13063" width="21.85546875" style="152" bestFit="1" customWidth="1"/>
    <col min="13064" max="13064" width="48" style="152" customWidth="1"/>
    <col min="13065" max="13065" width="18" style="152" customWidth="1"/>
    <col min="13066" max="13071" width="9.140625" style="152"/>
    <col min="13072" max="13072" width="16.5703125" style="152" bestFit="1" customWidth="1"/>
    <col min="13073" max="13312" width="9.140625" style="152"/>
    <col min="13313" max="13313" width="46.28515625" style="152" customWidth="1"/>
    <col min="13314" max="13314" width="18.7109375" style="152" bestFit="1" customWidth="1"/>
    <col min="13315" max="13315" width="18.7109375" style="152" customWidth="1"/>
    <col min="13316" max="13316" width="19.140625" style="152" customWidth="1"/>
    <col min="13317" max="13317" width="16.85546875" style="152" bestFit="1" customWidth="1"/>
    <col min="13318" max="13318" width="19.85546875" style="152" bestFit="1" customWidth="1"/>
    <col min="13319" max="13319" width="21.85546875" style="152" bestFit="1" customWidth="1"/>
    <col min="13320" max="13320" width="48" style="152" customWidth="1"/>
    <col min="13321" max="13321" width="18" style="152" customWidth="1"/>
    <col min="13322" max="13327" width="9.140625" style="152"/>
    <col min="13328" max="13328" width="16.5703125" style="152" bestFit="1" customWidth="1"/>
    <col min="13329" max="13568" width="9.140625" style="152"/>
    <col min="13569" max="13569" width="46.28515625" style="152" customWidth="1"/>
    <col min="13570" max="13570" width="18.7109375" style="152" bestFit="1" customWidth="1"/>
    <col min="13571" max="13571" width="18.7109375" style="152" customWidth="1"/>
    <col min="13572" max="13572" width="19.140625" style="152" customWidth="1"/>
    <col min="13573" max="13573" width="16.85546875" style="152" bestFit="1" customWidth="1"/>
    <col min="13574" max="13574" width="19.85546875" style="152" bestFit="1" customWidth="1"/>
    <col min="13575" max="13575" width="21.85546875" style="152" bestFit="1" customWidth="1"/>
    <col min="13576" max="13576" width="48" style="152" customWidth="1"/>
    <col min="13577" max="13577" width="18" style="152" customWidth="1"/>
    <col min="13578" max="13583" width="9.140625" style="152"/>
    <col min="13584" max="13584" width="16.5703125" style="152" bestFit="1" customWidth="1"/>
    <col min="13585" max="13824" width="9.140625" style="152"/>
    <col min="13825" max="13825" width="46.28515625" style="152" customWidth="1"/>
    <col min="13826" max="13826" width="18.7109375" style="152" bestFit="1" customWidth="1"/>
    <col min="13827" max="13827" width="18.7109375" style="152" customWidth="1"/>
    <col min="13828" max="13828" width="19.140625" style="152" customWidth="1"/>
    <col min="13829" max="13829" width="16.85546875" style="152" bestFit="1" customWidth="1"/>
    <col min="13830" max="13830" width="19.85546875" style="152" bestFit="1" customWidth="1"/>
    <col min="13831" max="13831" width="21.85546875" style="152" bestFit="1" customWidth="1"/>
    <col min="13832" max="13832" width="48" style="152" customWidth="1"/>
    <col min="13833" max="13833" width="18" style="152" customWidth="1"/>
    <col min="13834" max="13839" width="9.140625" style="152"/>
    <col min="13840" max="13840" width="16.5703125" style="152" bestFit="1" customWidth="1"/>
    <col min="13841" max="14080" width="9.140625" style="152"/>
    <col min="14081" max="14081" width="46.28515625" style="152" customWidth="1"/>
    <col min="14082" max="14082" width="18.7109375" style="152" bestFit="1" customWidth="1"/>
    <col min="14083" max="14083" width="18.7109375" style="152" customWidth="1"/>
    <col min="14084" max="14084" width="19.140625" style="152" customWidth="1"/>
    <col min="14085" max="14085" width="16.85546875" style="152" bestFit="1" customWidth="1"/>
    <col min="14086" max="14086" width="19.85546875" style="152" bestFit="1" customWidth="1"/>
    <col min="14087" max="14087" width="21.85546875" style="152" bestFit="1" customWidth="1"/>
    <col min="14088" max="14088" width="48" style="152" customWidth="1"/>
    <col min="14089" max="14089" width="18" style="152" customWidth="1"/>
    <col min="14090" max="14095" width="9.140625" style="152"/>
    <col min="14096" max="14096" width="16.5703125" style="152" bestFit="1" customWidth="1"/>
    <col min="14097" max="14336" width="9.140625" style="152"/>
    <col min="14337" max="14337" width="46.28515625" style="152" customWidth="1"/>
    <col min="14338" max="14338" width="18.7109375" style="152" bestFit="1" customWidth="1"/>
    <col min="14339" max="14339" width="18.7109375" style="152" customWidth="1"/>
    <col min="14340" max="14340" width="19.140625" style="152" customWidth="1"/>
    <col min="14341" max="14341" width="16.85546875" style="152" bestFit="1" customWidth="1"/>
    <col min="14342" max="14342" width="19.85546875" style="152" bestFit="1" customWidth="1"/>
    <col min="14343" max="14343" width="21.85546875" style="152" bestFit="1" customWidth="1"/>
    <col min="14344" max="14344" width="48" style="152" customWidth="1"/>
    <col min="14345" max="14345" width="18" style="152" customWidth="1"/>
    <col min="14346" max="14351" width="9.140625" style="152"/>
    <col min="14352" max="14352" width="16.5703125" style="152" bestFit="1" customWidth="1"/>
    <col min="14353" max="14592" width="9.140625" style="152"/>
    <col min="14593" max="14593" width="46.28515625" style="152" customWidth="1"/>
    <col min="14594" max="14594" width="18.7109375" style="152" bestFit="1" customWidth="1"/>
    <col min="14595" max="14595" width="18.7109375" style="152" customWidth="1"/>
    <col min="14596" max="14596" width="19.140625" style="152" customWidth="1"/>
    <col min="14597" max="14597" width="16.85546875" style="152" bestFit="1" customWidth="1"/>
    <col min="14598" max="14598" width="19.85546875" style="152" bestFit="1" customWidth="1"/>
    <col min="14599" max="14599" width="21.85546875" style="152" bestFit="1" customWidth="1"/>
    <col min="14600" max="14600" width="48" style="152" customWidth="1"/>
    <col min="14601" max="14601" width="18" style="152" customWidth="1"/>
    <col min="14602" max="14607" width="9.140625" style="152"/>
    <col min="14608" max="14608" width="16.5703125" style="152" bestFit="1" customWidth="1"/>
    <col min="14609" max="14848" width="9.140625" style="152"/>
    <col min="14849" max="14849" width="46.28515625" style="152" customWidth="1"/>
    <col min="14850" max="14850" width="18.7109375" style="152" bestFit="1" customWidth="1"/>
    <col min="14851" max="14851" width="18.7109375" style="152" customWidth="1"/>
    <col min="14852" max="14852" width="19.140625" style="152" customWidth="1"/>
    <col min="14853" max="14853" width="16.85546875" style="152" bestFit="1" customWidth="1"/>
    <col min="14854" max="14854" width="19.85546875" style="152" bestFit="1" customWidth="1"/>
    <col min="14855" max="14855" width="21.85546875" style="152" bestFit="1" customWidth="1"/>
    <col min="14856" max="14856" width="48" style="152" customWidth="1"/>
    <col min="14857" max="14857" width="18" style="152" customWidth="1"/>
    <col min="14858" max="14863" width="9.140625" style="152"/>
    <col min="14864" max="14864" width="16.5703125" style="152" bestFit="1" customWidth="1"/>
    <col min="14865" max="15104" width="9.140625" style="152"/>
    <col min="15105" max="15105" width="46.28515625" style="152" customWidth="1"/>
    <col min="15106" max="15106" width="18.7109375" style="152" bestFit="1" customWidth="1"/>
    <col min="15107" max="15107" width="18.7109375" style="152" customWidth="1"/>
    <col min="15108" max="15108" width="19.140625" style="152" customWidth="1"/>
    <col min="15109" max="15109" width="16.85546875" style="152" bestFit="1" customWidth="1"/>
    <col min="15110" max="15110" width="19.85546875" style="152" bestFit="1" customWidth="1"/>
    <col min="15111" max="15111" width="21.85546875" style="152" bestFit="1" customWidth="1"/>
    <col min="15112" max="15112" width="48" style="152" customWidth="1"/>
    <col min="15113" max="15113" width="18" style="152" customWidth="1"/>
    <col min="15114" max="15119" width="9.140625" style="152"/>
    <col min="15120" max="15120" width="16.5703125" style="152" bestFit="1" customWidth="1"/>
    <col min="15121" max="15360" width="9.140625" style="152"/>
    <col min="15361" max="15361" width="46.28515625" style="152" customWidth="1"/>
    <col min="15362" max="15362" width="18.7109375" style="152" bestFit="1" customWidth="1"/>
    <col min="15363" max="15363" width="18.7109375" style="152" customWidth="1"/>
    <col min="15364" max="15364" width="19.140625" style="152" customWidth="1"/>
    <col min="15365" max="15365" width="16.85546875" style="152" bestFit="1" customWidth="1"/>
    <col min="15366" max="15366" width="19.85546875" style="152" bestFit="1" customWidth="1"/>
    <col min="15367" max="15367" width="21.85546875" style="152" bestFit="1" customWidth="1"/>
    <col min="15368" max="15368" width="48" style="152" customWidth="1"/>
    <col min="15369" max="15369" width="18" style="152" customWidth="1"/>
    <col min="15370" max="15375" width="9.140625" style="152"/>
    <col min="15376" max="15376" width="16.5703125" style="152" bestFit="1" customWidth="1"/>
    <col min="15377" max="15616" width="9.140625" style="152"/>
    <col min="15617" max="15617" width="46.28515625" style="152" customWidth="1"/>
    <col min="15618" max="15618" width="18.7109375" style="152" bestFit="1" customWidth="1"/>
    <col min="15619" max="15619" width="18.7109375" style="152" customWidth="1"/>
    <col min="15620" max="15620" width="19.140625" style="152" customWidth="1"/>
    <col min="15621" max="15621" width="16.85546875" style="152" bestFit="1" customWidth="1"/>
    <col min="15622" max="15622" width="19.85546875" style="152" bestFit="1" customWidth="1"/>
    <col min="15623" max="15623" width="21.85546875" style="152" bestFit="1" customWidth="1"/>
    <col min="15624" max="15624" width="48" style="152" customWidth="1"/>
    <col min="15625" max="15625" width="18" style="152" customWidth="1"/>
    <col min="15626" max="15631" width="9.140625" style="152"/>
    <col min="15632" max="15632" width="16.5703125" style="152" bestFit="1" customWidth="1"/>
    <col min="15633" max="15872" width="9.140625" style="152"/>
    <col min="15873" max="15873" width="46.28515625" style="152" customWidth="1"/>
    <col min="15874" max="15874" width="18.7109375" style="152" bestFit="1" customWidth="1"/>
    <col min="15875" max="15875" width="18.7109375" style="152" customWidth="1"/>
    <col min="15876" max="15876" width="19.140625" style="152" customWidth="1"/>
    <col min="15877" max="15877" width="16.85546875" style="152" bestFit="1" customWidth="1"/>
    <col min="15878" max="15878" width="19.85546875" style="152" bestFit="1" customWidth="1"/>
    <col min="15879" max="15879" width="21.85546875" style="152" bestFit="1" customWidth="1"/>
    <col min="15880" max="15880" width="48" style="152" customWidth="1"/>
    <col min="15881" max="15881" width="18" style="152" customWidth="1"/>
    <col min="15882" max="15887" width="9.140625" style="152"/>
    <col min="15888" max="15888" width="16.5703125" style="152" bestFit="1" customWidth="1"/>
    <col min="15889" max="16128" width="9.140625" style="152"/>
    <col min="16129" max="16129" width="46.28515625" style="152" customWidth="1"/>
    <col min="16130" max="16130" width="18.7109375" style="152" bestFit="1" customWidth="1"/>
    <col min="16131" max="16131" width="18.7109375" style="152" customWidth="1"/>
    <col min="16132" max="16132" width="19.140625" style="152" customWidth="1"/>
    <col min="16133" max="16133" width="16.85546875" style="152" bestFit="1" customWidth="1"/>
    <col min="16134" max="16134" width="19.85546875" style="152" bestFit="1" customWidth="1"/>
    <col min="16135" max="16135" width="21.85546875" style="152" bestFit="1" customWidth="1"/>
    <col min="16136" max="16136" width="48" style="152" customWidth="1"/>
    <col min="16137" max="16137" width="18" style="152" customWidth="1"/>
    <col min="16138" max="16143" width="9.140625" style="152"/>
    <col min="16144" max="16144" width="16.5703125" style="152" bestFit="1" customWidth="1"/>
    <col min="16145" max="16384" width="9.140625" style="152"/>
  </cols>
  <sheetData>
    <row r="1" spans="1:16" s="151" customFormat="1" ht="26.25">
      <c r="A1" s="597" t="s">
        <v>215</v>
      </c>
      <c r="B1" s="597"/>
      <c r="C1" s="597"/>
      <c r="D1" s="597"/>
      <c r="E1" s="597"/>
      <c r="F1" s="597"/>
    </row>
    <row r="2" spans="1:16" ht="22.5" customHeight="1">
      <c r="I2" s="153" t="s">
        <v>208</v>
      </c>
    </row>
    <row r="3" spans="1:16" s="155" customFormat="1" ht="32.1" customHeight="1">
      <c r="A3" s="154" t="s">
        <v>216</v>
      </c>
      <c r="B3" s="154" t="s">
        <v>5</v>
      </c>
      <c r="C3" s="154" t="s">
        <v>6</v>
      </c>
      <c r="D3" s="154" t="s">
        <v>7</v>
      </c>
      <c r="E3" s="154" t="s">
        <v>100</v>
      </c>
      <c r="F3" s="154" t="s">
        <v>49</v>
      </c>
      <c r="G3" s="154" t="s">
        <v>101</v>
      </c>
      <c r="H3" s="154" t="s">
        <v>102</v>
      </c>
      <c r="I3" s="154" t="s">
        <v>103</v>
      </c>
    </row>
    <row r="4" spans="1:16" ht="32.1" customHeight="1">
      <c r="A4" s="439" t="s">
        <v>217</v>
      </c>
      <c r="B4" s="440">
        <f>B8*45%</f>
        <v>4358221060.1670017</v>
      </c>
      <c r="C4" s="440">
        <f>C8*45%</f>
        <v>1236558271.3290005</v>
      </c>
      <c r="D4" s="440">
        <f>D8*45%</f>
        <v>574040572.36649954</v>
      </c>
      <c r="E4" s="440">
        <f>E8*45%</f>
        <v>433731888.25199986</v>
      </c>
      <c r="F4" s="440">
        <f>SUM(B4:E4)</f>
        <v>6602551792.114502</v>
      </c>
      <c r="G4" s="441">
        <v>2335452809451.6577</v>
      </c>
      <c r="H4" s="442" t="s">
        <v>218</v>
      </c>
      <c r="I4" s="443">
        <f>F4/G4</f>
        <v>2.8270970688826372E-3</v>
      </c>
      <c r="K4" s="186"/>
    </row>
    <row r="5" spans="1:16">
      <c r="A5" s="158" t="s">
        <v>219</v>
      </c>
      <c r="B5" s="157">
        <f>B8*15%</f>
        <v>1452740353.3890007</v>
      </c>
      <c r="C5" s="157">
        <f>C8*15%</f>
        <v>412186090.44300014</v>
      </c>
      <c r="D5" s="157">
        <f>D8*15%</f>
        <v>191346857.45549983</v>
      </c>
      <c r="E5" s="157">
        <f>E8*15%</f>
        <v>144577296.08399996</v>
      </c>
      <c r="F5" s="156">
        <f>SUM(B5:E5)</f>
        <v>2200850597.3715005</v>
      </c>
      <c r="G5" s="434">
        <v>163562</v>
      </c>
      <c r="H5" s="434" t="s">
        <v>220</v>
      </c>
      <c r="I5" s="159">
        <f>F5/G5</f>
        <v>13455.757433704042</v>
      </c>
      <c r="K5" s="127"/>
    </row>
    <row r="6" spans="1:16" ht="63">
      <c r="A6" s="160" t="s">
        <v>221</v>
      </c>
      <c r="B6" s="161">
        <f>B8*15%</f>
        <v>1452740353.3890007</v>
      </c>
      <c r="C6" s="161">
        <f>C8*15%</f>
        <v>412186090.44300014</v>
      </c>
      <c r="D6" s="161">
        <f>D8*15%</f>
        <v>191346857.45549983</v>
      </c>
      <c r="E6" s="161">
        <f>E8*15%</f>
        <v>144577296.08399996</v>
      </c>
      <c r="F6" s="162">
        <f>SUM(B6:E6)</f>
        <v>2200850597.3715005</v>
      </c>
      <c r="G6" s="435">
        <v>170792</v>
      </c>
      <c r="H6" s="436" t="s">
        <v>222</v>
      </c>
      <c r="I6" s="163">
        <f>F6/G6</f>
        <v>12886.145705720997</v>
      </c>
      <c r="K6" s="127"/>
    </row>
    <row r="7" spans="1:16" ht="42">
      <c r="A7" s="158" t="s">
        <v>223</v>
      </c>
      <c r="B7" s="161">
        <f>B8*25%</f>
        <v>2421233922.315001</v>
      </c>
      <c r="C7" s="161">
        <f>C8*25%</f>
        <v>686976817.40500021</v>
      </c>
      <c r="D7" s="161">
        <f>D8*25%</f>
        <v>318911429.09249973</v>
      </c>
      <c r="E7" s="161">
        <f>E8*25%</f>
        <v>240962160.13999993</v>
      </c>
      <c r="F7" s="162">
        <f>SUM(B7:E7)</f>
        <v>3668084328.9525008</v>
      </c>
      <c r="G7" s="435">
        <v>5</v>
      </c>
      <c r="H7" s="437" t="s">
        <v>224</v>
      </c>
      <c r="I7" s="164">
        <f>F7/G7</f>
        <v>733616865.79050016</v>
      </c>
      <c r="K7" s="127"/>
    </row>
    <row r="8" spans="1:16" s="151" customFormat="1">
      <c r="A8" s="444" t="s">
        <v>17</v>
      </c>
      <c r="B8" s="445">
        <v>9684935689.260004</v>
      </c>
      <c r="C8" s="445">
        <v>2747907269.6200008</v>
      </c>
      <c r="D8" s="445">
        <v>1275645716.3699989</v>
      </c>
      <c r="E8" s="445">
        <v>963848640.5599997</v>
      </c>
      <c r="F8" s="445">
        <f>SUM(B8:E8)</f>
        <v>14672337315.810003</v>
      </c>
      <c r="G8" s="165"/>
      <c r="H8" s="165"/>
      <c r="I8" s="165"/>
      <c r="P8" s="166"/>
    </row>
    <row r="9" spans="1:16" ht="20.25" customHeight="1">
      <c r="D9" s="167"/>
      <c r="F9" s="167"/>
    </row>
    <row r="10" spans="1:16">
      <c r="F10" s="167"/>
    </row>
    <row r="11" spans="1:16">
      <c r="H11" s="127"/>
    </row>
    <row r="14" spans="1:16">
      <c r="H14" s="127"/>
    </row>
  </sheetData>
  <sheetProtection algorithmName="SHA-512" hashValue="r1DGIO8RVCjQ2gidGJQ6xx45UlJ5EujC3F6o9m3GoBJornBQ8a+Fh+S+WW8dhPEqICiRbE8MQlNVtxDrdaId7g==" saltValue="m0cOxDs4jemt0ajUZvSDSg==" spinCount="100000" sheet="1" objects="1" scenarios="1"/>
  <mergeCells count="1">
    <mergeCell ref="A1:F1"/>
  </mergeCells>
  <pageMargins left="0.25" right="0" top="1.116141732" bottom="0.734251969" header="0.511811023622047" footer="0.511811023622047"/>
  <pageSetup scale="63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BEEC9-4ECD-424A-9299-59487F47D23E}">
  <sheetPr>
    <tabColor rgb="FFFFC000"/>
  </sheetPr>
  <dimension ref="A1:I10"/>
  <sheetViews>
    <sheetView zoomScale="90" zoomScaleNormal="90" workbookViewId="0">
      <selection activeCell="G11" sqref="G11"/>
    </sheetView>
  </sheetViews>
  <sheetFormatPr defaultRowHeight="21"/>
  <cols>
    <col min="1" max="1" width="23.28515625" style="169" bestFit="1" customWidth="1"/>
    <col min="2" max="5" width="19.42578125" style="170" customWidth="1"/>
    <col min="6" max="6" width="19.85546875" style="169" bestFit="1" customWidth="1"/>
    <col min="7" max="7" width="22.5703125" style="169" customWidth="1"/>
    <col min="8" max="8" width="25.28515625" style="169" customWidth="1"/>
    <col min="9" max="9" width="13.85546875" style="169" bestFit="1" customWidth="1"/>
    <col min="10" max="256" width="9.140625" style="169"/>
    <col min="257" max="257" width="25.5703125" style="169" customWidth="1"/>
    <col min="258" max="258" width="20.85546875" style="169" customWidth="1"/>
    <col min="259" max="259" width="18.5703125" style="169" customWidth="1"/>
    <col min="260" max="260" width="18.85546875" style="169" customWidth="1"/>
    <col min="261" max="261" width="17.28515625" style="169" customWidth="1"/>
    <col min="262" max="262" width="21" style="169" customWidth="1"/>
    <col min="263" max="263" width="22.5703125" style="169" customWidth="1"/>
    <col min="264" max="264" width="25.28515625" style="169" customWidth="1"/>
    <col min="265" max="265" width="13.85546875" style="169" bestFit="1" customWidth="1"/>
    <col min="266" max="512" width="9.140625" style="169"/>
    <col min="513" max="513" width="25.5703125" style="169" customWidth="1"/>
    <col min="514" max="514" width="20.85546875" style="169" customWidth="1"/>
    <col min="515" max="515" width="18.5703125" style="169" customWidth="1"/>
    <col min="516" max="516" width="18.85546875" style="169" customWidth="1"/>
    <col min="517" max="517" width="17.28515625" style="169" customWidth="1"/>
    <col min="518" max="518" width="21" style="169" customWidth="1"/>
    <col min="519" max="519" width="22.5703125" style="169" customWidth="1"/>
    <col min="520" max="520" width="25.28515625" style="169" customWidth="1"/>
    <col min="521" max="521" width="13.85546875" style="169" bestFit="1" customWidth="1"/>
    <col min="522" max="768" width="9.140625" style="169"/>
    <col min="769" max="769" width="25.5703125" style="169" customWidth="1"/>
    <col min="770" max="770" width="20.85546875" style="169" customWidth="1"/>
    <col min="771" max="771" width="18.5703125" style="169" customWidth="1"/>
    <col min="772" max="772" width="18.85546875" style="169" customWidth="1"/>
    <col min="773" max="773" width="17.28515625" style="169" customWidth="1"/>
    <col min="774" max="774" width="21" style="169" customWidth="1"/>
    <col min="775" max="775" width="22.5703125" style="169" customWidth="1"/>
    <col min="776" max="776" width="25.28515625" style="169" customWidth="1"/>
    <col min="777" max="777" width="13.85546875" style="169" bestFit="1" customWidth="1"/>
    <col min="778" max="1024" width="9.140625" style="169"/>
    <col min="1025" max="1025" width="25.5703125" style="169" customWidth="1"/>
    <col min="1026" max="1026" width="20.85546875" style="169" customWidth="1"/>
    <col min="1027" max="1027" width="18.5703125" style="169" customWidth="1"/>
    <col min="1028" max="1028" width="18.85546875" style="169" customWidth="1"/>
    <col min="1029" max="1029" width="17.28515625" style="169" customWidth="1"/>
    <col min="1030" max="1030" width="21" style="169" customWidth="1"/>
    <col min="1031" max="1031" width="22.5703125" style="169" customWidth="1"/>
    <col min="1032" max="1032" width="25.28515625" style="169" customWidth="1"/>
    <col min="1033" max="1033" width="13.85546875" style="169" bestFit="1" customWidth="1"/>
    <col min="1034" max="1280" width="9.140625" style="169"/>
    <col min="1281" max="1281" width="25.5703125" style="169" customWidth="1"/>
    <col min="1282" max="1282" width="20.85546875" style="169" customWidth="1"/>
    <col min="1283" max="1283" width="18.5703125" style="169" customWidth="1"/>
    <col min="1284" max="1284" width="18.85546875" style="169" customWidth="1"/>
    <col min="1285" max="1285" width="17.28515625" style="169" customWidth="1"/>
    <col min="1286" max="1286" width="21" style="169" customWidth="1"/>
    <col min="1287" max="1287" width="22.5703125" style="169" customWidth="1"/>
    <col min="1288" max="1288" width="25.28515625" style="169" customWidth="1"/>
    <col min="1289" max="1289" width="13.85546875" style="169" bestFit="1" customWidth="1"/>
    <col min="1290" max="1536" width="9.140625" style="169"/>
    <col min="1537" max="1537" width="25.5703125" style="169" customWidth="1"/>
    <col min="1538" max="1538" width="20.85546875" style="169" customWidth="1"/>
    <col min="1539" max="1539" width="18.5703125" style="169" customWidth="1"/>
    <col min="1540" max="1540" width="18.85546875" style="169" customWidth="1"/>
    <col min="1541" max="1541" width="17.28515625" style="169" customWidth="1"/>
    <col min="1542" max="1542" width="21" style="169" customWidth="1"/>
    <col min="1543" max="1543" width="22.5703125" style="169" customWidth="1"/>
    <col min="1544" max="1544" width="25.28515625" style="169" customWidth="1"/>
    <col min="1545" max="1545" width="13.85546875" style="169" bestFit="1" customWidth="1"/>
    <col min="1546" max="1792" width="9.140625" style="169"/>
    <col min="1793" max="1793" width="25.5703125" style="169" customWidth="1"/>
    <col min="1794" max="1794" width="20.85546875" style="169" customWidth="1"/>
    <col min="1795" max="1795" width="18.5703125" style="169" customWidth="1"/>
    <col min="1796" max="1796" width="18.85546875" style="169" customWidth="1"/>
    <col min="1797" max="1797" width="17.28515625" style="169" customWidth="1"/>
    <col min="1798" max="1798" width="21" style="169" customWidth="1"/>
    <col min="1799" max="1799" width="22.5703125" style="169" customWidth="1"/>
    <col min="1800" max="1800" width="25.28515625" style="169" customWidth="1"/>
    <col min="1801" max="1801" width="13.85546875" style="169" bestFit="1" customWidth="1"/>
    <col min="1802" max="2048" width="9.140625" style="169"/>
    <col min="2049" max="2049" width="25.5703125" style="169" customWidth="1"/>
    <col min="2050" max="2050" width="20.85546875" style="169" customWidth="1"/>
    <col min="2051" max="2051" width="18.5703125" style="169" customWidth="1"/>
    <col min="2052" max="2052" width="18.85546875" style="169" customWidth="1"/>
    <col min="2053" max="2053" width="17.28515625" style="169" customWidth="1"/>
    <col min="2054" max="2054" width="21" style="169" customWidth="1"/>
    <col min="2055" max="2055" width="22.5703125" style="169" customWidth="1"/>
    <col min="2056" max="2056" width="25.28515625" style="169" customWidth="1"/>
    <col min="2057" max="2057" width="13.85546875" style="169" bestFit="1" customWidth="1"/>
    <col min="2058" max="2304" width="9.140625" style="169"/>
    <col min="2305" max="2305" width="25.5703125" style="169" customWidth="1"/>
    <col min="2306" max="2306" width="20.85546875" style="169" customWidth="1"/>
    <col min="2307" max="2307" width="18.5703125" style="169" customWidth="1"/>
    <col min="2308" max="2308" width="18.85546875" style="169" customWidth="1"/>
    <col min="2309" max="2309" width="17.28515625" style="169" customWidth="1"/>
    <col min="2310" max="2310" width="21" style="169" customWidth="1"/>
    <col min="2311" max="2311" width="22.5703125" style="169" customWidth="1"/>
    <col min="2312" max="2312" width="25.28515625" style="169" customWidth="1"/>
    <col min="2313" max="2313" width="13.85546875" style="169" bestFit="1" customWidth="1"/>
    <col min="2314" max="2560" width="9.140625" style="169"/>
    <col min="2561" max="2561" width="25.5703125" style="169" customWidth="1"/>
    <col min="2562" max="2562" width="20.85546875" style="169" customWidth="1"/>
    <col min="2563" max="2563" width="18.5703125" style="169" customWidth="1"/>
    <col min="2564" max="2564" width="18.85546875" style="169" customWidth="1"/>
    <col min="2565" max="2565" width="17.28515625" style="169" customWidth="1"/>
    <col min="2566" max="2566" width="21" style="169" customWidth="1"/>
    <col min="2567" max="2567" width="22.5703125" style="169" customWidth="1"/>
    <col min="2568" max="2568" width="25.28515625" style="169" customWidth="1"/>
    <col min="2569" max="2569" width="13.85546875" style="169" bestFit="1" customWidth="1"/>
    <col min="2570" max="2816" width="9.140625" style="169"/>
    <col min="2817" max="2817" width="25.5703125" style="169" customWidth="1"/>
    <col min="2818" max="2818" width="20.85546875" style="169" customWidth="1"/>
    <col min="2819" max="2819" width="18.5703125" style="169" customWidth="1"/>
    <col min="2820" max="2820" width="18.85546875" style="169" customWidth="1"/>
    <col min="2821" max="2821" width="17.28515625" style="169" customWidth="1"/>
    <col min="2822" max="2822" width="21" style="169" customWidth="1"/>
    <col min="2823" max="2823" width="22.5703125" style="169" customWidth="1"/>
    <col min="2824" max="2824" width="25.28515625" style="169" customWidth="1"/>
    <col min="2825" max="2825" width="13.85546875" style="169" bestFit="1" customWidth="1"/>
    <col min="2826" max="3072" width="9.140625" style="169"/>
    <col min="3073" max="3073" width="25.5703125" style="169" customWidth="1"/>
    <col min="3074" max="3074" width="20.85546875" style="169" customWidth="1"/>
    <col min="3075" max="3075" width="18.5703125" style="169" customWidth="1"/>
    <col min="3076" max="3076" width="18.85546875" style="169" customWidth="1"/>
    <col min="3077" max="3077" width="17.28515625" style="169" customWidth="1"/>
    <col min="3078" max="3078" width="21" style="169" customWidth="1"/>
    <col min="3079" max="3079" width="22.5703125" style="169" customWidth="1"/>
    <col min="3080" max="3080" width="25.28515625" style="169" customWidth="1"/>
    <col min="3081" max="3081" width="13.85546875" style="169" bestFit="1" customWidth="1"/>
    <col min="3082" max="3328" width="9.140625" style="169"/>
    <col min="3329" max="3329" width="25.5703125" style="169" customWidth="1"/>
    <col min="3330" max="3330" width="20.85546875" style="169" customWidth="1"/>
    <col min="3331" max="3331" width="18.5703125" style="169" customWidth="1"/>
    <col min="3332" max="3332" width="18.85546875" style="169" customWidth="1"/>
    <col min="3333" max="3333" width="17.28515625" style="169" customWidth="1"/>
    <col min="3334" max="3334" width="21" style="169" customWidth="1"/>
    <col min="3335" max="3335" width="22.5703125" style="169" customWidth="1"/>
    <col min="3336" max="3336" width="25.28515625" style="169" customWidth="1"/>
    <col min="3337" max="3337" width="13.85546875" style="169" bestFit="1" customWidth="1"/>
    <col min="3338" max="3584" width="9.140625" style="169"/>
    <col min="3585" max="3585" width="25.5703125" style="169" customWidth="1"/>
    <col min="3586" max="3586" width="20.85546875" style="169" customWidth="1"/>
    <col min="3587" max="3587" width="18.5703125" style="169" customWidth="1"/>
    <col min="3588" max="3588" width="18.85546875" style="169" customWidth="1"/>
    <col min="3589" max="3589" width="17.28515625" style="169" customWidth="1"/>
    <col min="3590" max="3590" width="21" style="169" customWidth="1"/>
    <col min="3591" max="3591" width="22.5703125" style="169" customWidth="1"/>
    <col min="3592" max="3592" width="25.28515625" style="169" customWidth="1"/>
    <col min="3593" max="3593" width="13.85546875" style="169" bestFit="1" customWidth="1"/>
    <col min="3594" max="3840" width="9.140625" style="169"/>
    <col min="3841" max="3841" width="25.5703125" style="169" customWidth="1"/>
    <col min="3842" max="3842" width="20.85546875" style="169" customWidth="1"/>
    <col min="3843" max="3843" width="18.5703125" style="169" customWidth="1"/>
    <col min="3844" max="3844" width="18.85546875" style="169" customWidth="1"/>
    <col min="3845" max="3845" width="17.28515625" style="169" customWidth="1"/>
    <col min="3846" max="3846" width="21" style="169" customWidth="1"/>
    <col min="3847" max="3847" width="22.5703125" style="169" customWidth="1"/>
    <col min="3848" max="3848" width="25.28515625" style="169" customWidth="1"/>
    <col min="3849" max="3849" width="13.85546875" style="169" bestFit="1" customWidth="1"/>
    <col min="3850" max="4096" width="9.140625" style="169"/>
    <col min="4097" max="4097" width="25.5703125" style="169" customWidth="1"/>
    <col min="4098" max="4098" width="20.85546875" style="169" customWidth="1"/>
    <col min="4099" max="4099" width="18.5703125" style="169" customWidth="1"/>
    <col min="4100" max="4100" width="18.85546875" style="169" customWidth="1"/>
    <col min="4101" max="4101" width="17.28515625" style="169" customWidth="1"/>
    <col min="4102" max="4102" width="21" style="169" customWidth="1"/>
    <col min="4103" max="4103" width="22.5703125" style="169" customWidth="1"/>
    <col min="4104" max="4104" width="25.28515625" style="169" customWidth="1"/>
    <col min="4105" max="4105" width="13.85546875" style="169" bestFit="1" customWidth="1"/>
    <col min="4106" max="4352" width="9.140625" style="169"/>
    <col min="4353" max="4353" width="25.5703125" style="169" customWidth="1"/>
    <col min="4354" max="4354" width="20.85546875" style="169" customWidth="1"/>
    <col min="4355" max="4355" width="18.5703125" style="169" customWidth="1"/>
    <col min="4356" max="4356" width="18.85546875" style="169" customWidth="1"/>
    <col min="4357" max="4357" width="17.28515625" style="169" customWidth="1"/>
    <col min="4358" max="4358" width="21" style="169" customWidth="1"/>
    <col min="4359" max="4359" width="22.5703125" style="169" customWidth="1"/>
    <col min="4360" max="4360" width="25.28515625" style="169" customWidth="1"/>
    <col min="4361" max="4361" width="13.85546875" style="169" bestFit="1" customWidth="1"/>
    <col min="4362" max="4608" width="9.140625" style="169"/>
    <col min="4609" max="4609" width="25.5703125" style="169" customWidth="1"/>
    <col min="4610" max="4610" width="20.85546875" style="169" customWidth="1"/>
    <col min="4611" max="4611" width="18.5703125" style="169" customWidth="1"/>
    <col min="4612" max="4612" width="18.85546875" style="169" customWidth="1"/>
    <col min="4613" max="4613" width="17.28515625" style="169" customWidth="1"/>
    <col min="4614" max="4614" width="21" style="169" customWidth="1"/>
    <col min="4615" max="4615" width="22.5703125" style="169" customWidth="1"/>
    <col min="4616" max="4616" width="25.28515625" style="169" customWidth="1"/>
    <col min="4617" max="4617" width="13.85546875" style="169" bestFit="1" customWidth="1"/>
    <col min="4618" max="4864" width="9.140625" style="169"/>
    <col min="4865" max="4865" width="25.5703125" style="169" customWidth="1"/>
    <col min="4866" max="4866" width="20.85546875" style="169" customWidth="1"/>
    <col min="4867" max="4867" width="18.5703125" style="169" customWidth="1"/>
    <col min="4868" max="4868" width="18.85546875" style="169" customWidth="1"/>
    <col min="4869" max="4869" width="17.28515625" style="169" customWidth="1"/>
    <col min="4870" max="4870" width="21" style="169" customWidth="1"/>
    <col min="4871" max="4871" width="22.5703125" style="169" customWidth="1"/>
    <col min="4872" max="4872" width="25.28515625" style="169" customWidth="1"/>
    <col min="4873" max="4873" width="13.85546875" style="169" bestFit="1" customWidth="1"/>
    <col min="4874" max="5120" width="9.140625" style="169"/>
    <col min="5121" max="5121" width="25.5703125" style="169" customWidth="1"/>
    <col min="5122" max="5122" width="20.85546875" style="169" customWidth="1"/>
    <col min="5123" max="5123" width="18.5703125" style="169" customWidth="1"/>
    <col min="5124" max="5124" width="18.85546875" style="169" customWidth="1"/>
    <col min="5125" max="5125" width="17.28515625" style="169" customWidth="1"/>
    <col min="5126" max="5126" width="21" style="169" customWidth="1"/>
    <col min="5127" max="5127" width="22.5703125" style="169" customWidth="1"/>
    <col min="5128" max="5128" width="25.28515625" style="169" customWidth="1"/>
    <col min="5129" max="5129" width="13.85546875" style="169" bestFit="1" customWidth="1"/>
    <col min="5130" max="5376" width="9.140625" style="169"/>
    <col min="5377" max="5377" width="25.5703125" style="169" customWidth="1"/>
    <col min="5378" max="5378" width="20.85546875" style="169" customWidth="1"/>
    <col min="5379" max="5379" width="18.5703125" style="169" customWidth="1"/>
    <col min="5380" max="5380" width="18.85546875" style="169" customWidth="1"/>
    <col min="5381" max="5381" width="17.28515625" style="169" customWidth="1"/>
    <col min="5382" max="5382" width="21" style="169" customWidth="1"/>
    <col min="5383" max="5383" width="22.5703125" style="169" customWidth="1"/>
    <col min="5384" max="5384" width="25.28515625" style="169" customWidth="1"/>
    <col min="5385" max="5385" width="13.85546875" style="169" bestFit="1" customWidth="1"/>
    <col min="5386" max="5632" width="9.140625" style="169"/>
    <col min="5633" max="5633" width="25.5703125" style="169" customWidth="1"/>
    <col min="5634" max="5634" width="20.85546875" style="169" customWidth="1"/>
    <col min="5635" max="5635" width="18.5703125" style="169" customWidth="1"/>
    <col min="5636" max="5636" width="18.85546875" style="169" customWidth="1"/>
    <col min="5637" max="5637" width="17.28515625" style="169" customWidth="1"/>
    <col min="5638" max="5638" width="21" style="169" customWidth="1"/>
    <col min="5639" max="5639" width="22.5703125" style="169" customWidth="1"/>
    <col min="5640" max="5640" width="25.28515625" style="169" customWidth="1"/>
    <col min="5641" max="5641" width="13.85546875" style="169" bestFit="1" customWidth="1"/>
    <col min="5642" max="5888" width="9.140625" style="169"/>
    <col min="5889" max="5889" width="25.5703125" style="169" customWidth="1"/>
    <col min="5890" max="5890" width="20.85546875" style="169" customWidth="1"/>
    <col min="5891" max="5891" width="18.5703125" style="169" customWidth="1"/>
    <col min="5892" max="5892" width="18.85546875" style="169" customWidth="1"/>
    <col min="5893" max="5893" width="17.28515625" style="169" customWidth="1"/>
    <col min="5894" max="5894" width="21" style="169" customWidth="1"/>
    <col min="5895" max="5895" width="22.5703125" style="169" customWidth="1"/>
    <col min="5896" max="5896" width="25.28515625" style="169" customWidth="1"/>
    <col min="5897" max="5897" width="13.85546875" style="169" bestFit="1" customWidth="1"/>
    <col min="5898" max="6144" width="9.140625" style="169"/>
    <col min="6145" max="6145" width="25.5703125" style="169" customWidth="1"/>
    <col min="6146" max="6146" width="20.85546875" style="169" customWidth="1"/>
    <col min="6147" max="6147" width="18.5703125" style="169" customWidth="1"/>
    <col min="6148" max="6148" width="18.85546875" style="169" customWidth="1"/>
    <col min="6149" max="6149" width="17.28515625" style="169" customWidth="1"/>
    <col min="6150" max="6150" width="21" style="169" customWidth="1"/>
    <col min="6151" max="6151" width="22.5703125" style="169" customWidth="1"/>
    <col min="6152" max="6152" width="25.28515625" style="169" customWidth="1"/>
    <col min="6153" max="6153" width="13.85546875" style="169" bestFit="1" customWidth="1"/>
    <col min="6154" max="6400" width="9.140625" style="169"/>
    <col min="6401" max="6401" width="25.5703125" style="169" customWidth="1"/>
    <col min="6402" max="6402" width="20.85546875" style="169" customWidth="1"/>
    <col min="6403" max="6403" width="18.5703125" style="169" customWidth="1"/>
    <col min="6404" max="6404" width="18.85546875" style="169" customWidth="1"/>
    <col min="6405" max="6405" width="17.28515625" style="169" customWidth="1"/>
    <col min="6406" max="6406" width="21" style="169" customWidth="1"/>
    <col min="6407" max="6407" width="22.5703125" style="169" customWidth="1"/>
    <col min="6408" max="6408" width="25.28515625" style="169" customWidth="1"/>
    <col min="6409" max="6409" width="13.85546875" style="169" bestFit="1" customWidth="1"/>
    <col min="6410" max="6656" width="9.140625" style="169"/>
    <col min="6657" max="6657" width="25.5703125" style="169" customWidth="1"/>
    <col min="6658" max="6658" width="20.85546875" style="169" customWidth="1"/>
    <col min="6659" max="6659" width="18.5703125" style="169" customWidth="1"/>
    <col min="6660" max="6660" width="18.85546875" style="169" customWidth="1"/>
    <col min="6661" max="6661" width="17.28515625" style="169" customWidth="1"/>
    <col min="6662" max="6662" width="21" style="169" customWidth="1"/>
    <col min="6663" max="6663" width="22.5703125" style="169" customWidth="1"/>
    <col min="6664" max="6664" width="25.28515625" style="169" customWidth="1"/>
    <col min="6665" max="6665" width="13.85546875" style="169" bestFit="1" customWidth="1"/>
    <col min="6666" max="6912" width="9.140625" style="169"/>
    <col min="6913" max="6913" width="25.5703125" style="169" customWidth="1"/>
    <col min="6914" max="6914" width="20.85546875" style="169" customWidth="1"/>
    <col min="6915" max="6915" width="18.5703125" style="169" customWidth="1"/>
    <col min="6916" max="6916" width="18.85546875" style="169" customWidth="1"/>
    <col min="6917" max="6917" width="17.28515625" style="169" customWidth="1"/>
    <col min="6918" max="6918" width="21" style="169" customWidth="1"/>
    <col min="6919" max="6919" width="22.5703125" style="169" customWidth="1"/>
    <col min="6920" max="6920" width="25.28515625" style="169" customWidth="1"/>
    <col min="6921" max="6921" width="13.85546875" style="169" bestFit="1" customWidth="1"/>
    <col min="6922" max="7168" width="9.140625" style="169"/>
    <col min="7169" max="7169" width="25.5703125" style="169" customWidth="1"/>
    <col min="7170" max="7170" width="20.85546875" style="169" customWidth="1"/>
    <col min="7171" max="7171" width="18.5703125" style="169" customWidth="1"/>
    <col min="7172" max="7172" width="18.85546875" style="169" customWidth="1"/>
    <col min="7173" max="7173" width="17.28515625" style="169" customWidth="1"/>
    <col min="7174" max="7174" width="21" style="169" customWidth="1"/>
    <col min="7175" max="7175" width="22.5703125" style="169" customWidth="1"/>
    <col min="7176" max="7176" width="25.28515625" style="169" customWidth="1"/>
    <col min="7177" max="7177" width="13.85546875" style="169" bestFit="1" customWidth="1"/>
    <col min="7178" max="7424" width="9.140625" style="169"/>
    <col min="7425" max="7425" width="25.5703125" style="169" customWidth="1"/>
    <col min="7426" max="7426" width="20.85546875" style="169" customWidth="1"/>
    <col min="7427" max="7427" width="18.5703125" style="169" customWidth="1"/>
    <col min="7428" max="7428" width="18.85546875" style="169" customWidth="1"/>
    <col min="7429" max="7429" width="17.28515625" style="169" customWidth="1"/>
    <col min="7430" max="7430" width="21" style="169" customWidth="1"/>
    <col min="7431" max="7431" width="22.5703125" style="169" customWidth="1"/>
    <col min="7432" max="7432" width="25.28515625" style="169" customWidth="1"/>
    <col min="7433" max="7433" width="13.85546875" style="169" bestFit="1" customWidth="1"/>
    <col min="7434" max="7680" width="9.140625" style="169"/>
    <col min="7681" max="7681" width="25.5703125" style="169" customWidth="1"/>
    <col min="7682" max="7682" width="20.85546875" style="169" customWidth="1"/>
    <col min="7683" max="7683" width="18.5703125" style="169" customWidth="1"/>
    <col min="7684" max="7684" width="18.85546875" style="169" customWidth="1"/>
    <col min="7685" max="7685" width="17.28515625" style="169" customWidth="1"/>
    <col min="7686" max="7686" width="21" style="169" customWidth="1"/>
    <col min="7687" max="7687" width="22.5703125" style="169" customWidth="1"/>
    <col min="7688" max="7688" width="25.28515625" style="169" customWidth="1"/>
    <col min="7689" max="7689" width="13.85546875" style="169" bestFit="1" customWidth="1"/>
    <col min="7690" max="7936" width="9.140625" style="169"/>
    <col min="7937" max="7937" width="25.5703125" style="169" customWidth="1"/>
    <col min="7938" max="7938" width="20.85546875" style="169" customWidth="1"/>
    <col min="7939" max="7939" width="18.5703125" style="169" customWidth="1"/>
    <col min="7940" max="7940" width="18.85546875" style="169" customWidth="1"/>
    <col min="7941" max="7941" width="17.28515625" style="169" customWidth="1"/>
    <col min="7942" max="7942" width="21" style="169" customWidth="1"/>
    <col min="7943" max="7943" width="22.5703125" style="169" customWidth="1"/>
    <col min="7944" max="7944" width="25.28515625" style="169" customWidth="1"/>
    <col min="7945" max="7945" width="13.85546875" style="169" bestFit="1" customWidth="1"/>
    <col min="7946" max="8192" width="9.140625" style="169"/>
    <col min="8193" max="8193" width="25.5703125" style="169" customWidth="1"/>
    <col min="8194" max="8194" width="20.85546875" style="169" customWidth="1"/>
    <col min="8195" max="8195" width="18.5703125" style="169" customWidth="1"/>
    <col min="8196" max="8196" width="18.85546875" style="169" customWidth="1"/>
    <col min="8197" max="8197" width="17.28515625" style="169" customWidth="1"/>
    <col min="8198" max="8198" width="21" style="169" customWidth="1"/>
    <col min="8199" max="8199" width="22.5703125" style="169" customWidth="1"/>
    <col min="8200" max="8200" width="25.28515625" style="169" customWidth="1"/>
    <col min="8201" max="8201" width="13.85546875" style="169" bestFit="1" customWidth="1"/>
    <col min="8202" max="8448" width="9.140625" style="169"/>
    <col min="8449" max="8449" width="25.5703125" style="169" customWidth="1"/>
    <col min="8450" max="8450" width="20.85546875" style="169" customWidth="1"/>
    <col min="8451" max="8451" width="18.5703125" style="169" customWidth="1"/>
    <col min="8452" max="8452" width="18.85546875" style="169" customWidth="1"/>
    <col min="8453" max="8453" width="17.28515625" style="169" customWidth="1"/>
    <col min="8454" max="8454" width="21" style="169" customWidth="1"/>
    <col min="8455" max="8455" width="22.5703125" style="169" customWidth="1"/>
    <col min="8456" max="8456" width="25.28515625" style="169" customWidth="1"/>
    <col min="8457" max="8457" width="13.85546875" style="169" bestFit="1" customWidth="1"/>
    <col min="8458" max="8704" width="9.140625" style="169"/>
    <col min="8705" max="8705" width="25.5703125" style="169" customWidth="1"/>
    <col min="8706" max="8706" width="20.85546875" style="169" customWidth="1"/>
    <col min="8707" max="8707" width="18.5703125" style="169" customWidth="1"/>
    <col min="8708" max="8708" width="18.85546875" style="169" customWidth="1"/>
    <col min="8709" max="8709" width="17.28515625" style="169" customWidth="1"/>
    <col min="8710" max="8710" width="21" style="169" customWidth="1"/>
    <col min="8711" max="8711" width="22.5703125" style="169" customWidth="1"/>
    <col min="8712" max="8712" width="25.28515625" style="169" customWidth="1"/>
    <col min="8713" max="8713" width="13.85546875" style="169" bestFit="1" customWidth="1"/>
    <col min="8714" max="8960" width="9.140625" style="169"/>
    <col min="8961" max="8961" width="25.5703125" style="169" customWidth="1"/>
    <col min="8962" max="8962" width="20.85546875" style="169" customWidth="1"/>
    <col min="8963" max="8963" width="18.5703125" style="169" customWidth="1"/>
    <col min="8964" max="8964" width="18.85546875" style="169" customWidth="1"/>
    <col min="8965" max="8965" width="17.28515625" style="169" customWidth="1"/>
    <col min="8966" max="8966" width="21" style="169" customWidth="1"/>
    <col min="8967" max="8967" width="22.5703125" style="169" customWidth="1"/>
    <col min="8968" max="8968" width="25.28515625" style="169" customWidth="1"/>
    <col min="8969" max="8969" width="13.85546875" style="169" bestFit="1" customWidth="1"/>
    <col min="8970" max="9216" width="9.140625" style="169"/>
    <col min="9217" max="9217" width="25.5703125" style="169" customWidth="1"/>
    <col min="9218" max="9218" width="20.85546875" style="169" customWidth="1"/>
    <col min="9219" max="9219" width="18.5703125" style="169" customWidth="1"/>
    <col min="9220" max="9220" width="18.85546875" style="169" customWidth="1"/>
    <col min="9221" max="9221" width="17.28515625" style="169" customWidth="1"/>
    <col min="9222" max="9222" width="21" style="169" customWidth="1"/>
    <col min="9223" max="9223" width="22.5703125" style="169" customWidth="1"/>
    <col min="9224" max="9224" width="25.28515625" style="169" customWidth="1"/>
    <col min="9225" max="9225" width="13.85546875" style="169" bestFit="1" customWidth="1"/>
    <col min="9226" max="9472" width="9.140625" style="169"/>
    <col min="9473" max="9473" width="25.5703125" style="169" customWidth="1"/>
    <col min="9474" max="9474" width="20.85546875" style="169" customWidth="1"/>
    <col min="9475" max="9475" width="18.5703125" style="169" customWidth="1"/>
    <col min="9476" max="9476" width="18.85546875" style="169" customWidth="1"/>
    <col min="9477" max="9477" width="17.28515625" style="169" customWidth="1"/>
    <col min="9478" max="9478" width="21" style="169" customWidth="1"/>
    <col min="9479" max="9479" width="22.5703125" style="169" customWidth="1"/>
    <col min="9480" max="9480" width="25.28515625" style="169" customWidth="1"/>
    <col min="9481" max="9481" width="13.85546875" style="169" bestFit="1" customWidth="1"/>
    <col min="9482" max="9728" width="9.140625" style="169"/>
    <col min="9729" max="9729" width="25.5703125" style="169" customWidth="1"/>
    <col min="9730" max="9730" width="20.85546875" style="169" customWidth="1"/>
    <col min="9731" max="9731" width="18.5703125" style="169" customWidth="1"/>
    <col min="9732" max="9732" width="18.85546875" style="169" customWidth="1"/>
    <col min="9733" max="9733" width="17.28515625" style="169" customWidth="1"/>
    <col min="9734" max="9734" width="21" style="169" customWidth="1"/>
    <col min="9735" max="9735" width="22.5703125" style="169" customWidth="1"/>
    <col min="9736" max="9736" width="25.28515625" style="169" customWidth="1"/>
    <col min="9737" max="9737" width="13.85546875" style="169" bestFit="1" customWidth="1"/>
    <col min="9738" max="9984" width="9.140625" style="169"/>
    <col min="9985" max="9985" width="25.5703125" style="169" customWidth="1"/>
    <col min="9986" max="9986" width="20.85546875" style="169" customWidth="1"/>
    <col min="9987" max="9987" width="18.5703125" style="169" customWidth="1"/>
    <col min="9988" max="9988" width="18.85546875" style="169" customWidth="1"/>
    <col min="9989" max="9989" width="17.28515625" style="169" customWidth="1"/>
    <col min="9990" max="9990" width="21" style="169" customWidth="1"/>
    <col min="9991" max="9991" width="22.5703125" style="169" customWidth="1"/>
    <col min="9992" max="9992" width="25.28515625" style="169" customWidth="1"/>
    <col min="9993" max="9993" width="13.85546875" style="169" bestFit="1" customWidth="1"/>
    <col min="9994" max="10240" width="9.140625" style="169"/>
    <col min="10241" max="10241" width="25.5703125" style="169" customWidth="1"/>
    <col min="10242" max="10242" width="20.85546875" style="169" customWidth="1"/>
    <col min="10243" max="10243" width="18.5703125" style="169" customWidth="1"/>
    <col min="10244" max="10244" width="18.85546875" style="169" customWidth="1"/>
    <col min="10245" max="10245" width="17.28515625" style="169" customWidth="1"/>
    <col min="10246" max="10246" width="21" style="169" customWidth="1"/>
    <col min="10247" max="10247" width="22.5703125" style="169" customWidth="1"/>
    <col min="10248" max="10248" width="25.28515625" style="169" customWidth="1"/>
    <col min="10249" max="10249" width="13.85546875" style="169" bestFit="1" customWidth="1"/>
    <col min="10250" max="10496" width="9.140625" style="169"/>
    <col min="10497" max="10497" width="25.5703125" style="169" customWidth="1"/>
    <col min="10498" max="10498" width="20.85546875" style="169" customWidth="1"/>
    <col min="10499" max="10499" width="18.5703125" style="169" customWidth="1"/>
    <col min="10500" max="10500" width="18.85546875" style="169" customWidth="1"/>
    <col min="10501" max="10501" width="17.28515625" style="169" customWidth="1"/>
    <col min="10502" max="10502" width="21" style="169" customWidth="1"/>
    <col min="10503" max="10503" width="22.5703125" style="169" customWidth="1"/>
    <col min="10504" max="10504" width="25.28515625" style="169" customWidth="1"/>
    <col min="10505" max="10505" width="13.85546875" style="169" bestFit="1" customWidth="1"/>
    <col min="10506" max="10752" width="9.140625" style="169"/>
    <col min="10753" max="10753" width="25.5703125" style="169" customWidth="1"/>
    <col min="10754" max="10754" width="20.85546875" style="169" customWidth="1"/>
    <col min="10755" max="10755" width="18.5703125" style="169" customWidth="1"/>
    <col min="10756" max="10756" width="18.85546875" style="169" customWidth="1"/>
    <col min="10757" max="10757" width="17.28515625" style="169" customWidth="1"/>
    <col min="10758" max="10758" width="21" style="169" customWidth="1"/>
    <col min="10759" max="10759" width="22.5703125" style="169" customWidth="1"/>
    <col min="10760" max="10760" width="25.28515625" style="169" customWidth="1"/>
    <col min="10761" max="10761" width="13.85546875" style="169" bestFit="1" customWidth="1"/>
    <col min="10762" max="11008" width="9.140625" style="169"/>
    <col min="11009" max="11009" width="25.5703125" style="169" customWidth="1"/>
    <col min="11010" max="11010" width="20.85546875" style="169" customWidth="1"/>
    <col min="11011" max="11011" width="18.5703125" style="169" customWidth="1"/>
    <col min="11012" max="11012" width="18.85546875" style="169" customWidth="1"/>
    <col min="11013" max="11013" width="17.28515625" style="169" customWidth="1"/>
    <col min="11014" max="11014" width="21" style="169" customWidth="1"/>
    <col min="11015" max="11015" width="22.5703125" style="169" customWidth="1"/>
    <col min="11016" max="11016" width="25.28515625" style="169" customWidth="1"/>
    <col min="11017" max="11017" width="13.85546875" style="169" bestFit="1" customWidth="1"/>
    <col min="11018" max="11264" width="9.140625" style="169"/>
    <col min="11265" max="11265" width="25.5703125" style="169" customWidth="1"/>
    <col min="11266" max="11266" width="20.85546875" style="169" customWidth="1"/>
    <col min="11267" max="11267" width="18.5703125" style="169" customWidth="1"/>
    <col min="11268" max="11268" width="18.85546875" style="169" customWidth="1"/>
    <col min="11269" max="11269" width="17.28515625" style="169" customWidth="1"/>
    <col min="11270" max="11270" width="21" style="169" customWidth="1"/>
    <col min="11271" max="11271" width="22.5703125" style="169" customWidth="1"/>
    <col min="11272" max="11272" width="25.28515625" style="169" customWidth="1"/>
    <col min="11273" max="11273" width="13.85546875" style="169" bestFit="1" customWidth="1"/>
    <col min="11274" max="11520" width="9.140625" style="169"/>
    <col min="11521" max="11521" width="25.5703125" style="169" customWidth="1"/>
    <col min="11522" max="11522" width="20.85546875" style="169" customWidth="1"/>
    <col min="11523" max="11523" width="18.5703125" style="169" customWidth="1"/>
    <col min="11524" max="11524" width="18.85546875" style="169" customWidth="1"/>
    <col min="11525" max="11525" width="17.28515625" style="169" customWidth="1"/>
    <col min="11526" max="11526" width="21" style="169" customWidth="1"/>
    <col min="11527" max="11527" width="22.5703125" style="169" customWidth="1"/>
    <col min="11528" max="11528" width="25.28515625" style="169" customWidth="1"/>
    <col min="11529" max="11529" width="13.85546875" style="169" bestFit="1" customWidth="1"/>
    <col min="11530" max="11776" width="9.140625" style="169"/>
    <col min="11777" max="11777" width="25.5703125" style="169" customWidth="1"/>
    <col min="11778" max="11778" width="20.85546875" style="169" customWidth="1"/>
    <col min="11779" max="11779" width="18.5703125" style="169" customWidth="1"/>
    <col min="11780" max="11780" width="18.85546875" style="169" customWidth="1"/>
    <col min="11781" max="11781" width="17.28515625" style="169" customWidth="1"/>
    <col min="11782" max="11782" width="21" style="169" customWidth="1"/>
    <col min="11783" max="11783" width="22.5703125" style="169" customWidth="1"/>
    <col min="11784" max="11784" width="25.28515625" style="169" customWidth="1"/>
    <col min="11785" max="11785" width="13.85546875" style="169" bestFit="1" customWidth="1"/>
    <col min="11786" max="12032" width="9.140625" style="169"/>
    <col min="12033" max="12033" width="25.5703125" style="169" customWidth="1"/>
    <col min="12034" max="12034" width="20.85546875" style="169" customWidth="1"/>
    <col min="12035" max="12035" width="18.5703125" style="169" customWidth="1"/>
    <col min="12036" max="12036" width="18.85546875" style="169" customWidth="1"/>
    <col min="12037" max="12037" width="17.28515625" style="169" customWidth="1"/>
    <col min="12038" max="12038" width="21" style="169" customWidth="1"/>
    <col min="12039" max="12039" width="22.5703125" style="169" customWidth="1"/>
    <col min="12040" max="12040" width="25.28515625" style="169" customWidth="1"/>
    <col min="12041" max="12041" width="13.85546875" style="169" bestFit="1" customWidth="1"/>
    <col min="12042" max="12288" width="9.140625" style="169"/>
    <col min="12289" max="12289" width="25.5703125" style="169" customWidth="1"/>
    <col min="12290" max="12290" width="20.85546875" style="169" customWidth="1"/>
    <col min="12291" max="12291" width="18.5703125" style="169" customWidth="1"/>
    <col min="12292" max="12292" width="18.85546875" style="169" customWidth="1"/>
    <col min="12293" max="12293" width="17.28515625" style="169" customWidth="1"/>
    <col min="12294" max="12294" width="21" style="169" customWidth="1"/>
    <col min="12295" max="12295" width="22.5703125" style="169" customWidth="1"/>
    <col min="12296" max="12296" width="25.28515625" style="169" customWidth="1"/>
    <col min="12297" max="12297" width="13.85546875" style="169" bestFit="1" customWidth="1"/>
    <col min="12298" max="12544" width="9.140625" style="169"/>
    <col min="12545" max="12545" width="25.5703125" style="169" customWidth="1"/>
    <col min="12546" max="12546" width="20.85546875" style="169" customWidth="1"/>
    <col min="12547" max="12547" width="18.5703125" style="169" customWidth="1"/>
    <col min="12548" max="12548" width="18.85546875" style="169" customWidth="1"/>
    <col min="12549" max="12549" width="17.28515625" style="169" customWidth="1"/>
    <col min="12550" max="12550" width="21" style="169" customWidth="1"/>
    <col min="12551" max="12551" width="22.5703125" style="169" customWidth="1"/>
    <col min="12552" max="12552" width="25.28515625" style="169" customWidth="1"/>
    <col min="12553" max="12553" width="13.85546875" style="169" bestFit="1" customWidth="1"/>
    <col min="12554" max="12800" width="9.140625" style="169"/>
    <col min="12801" max="12801" width="25.5703125" style="169" customWidth="1"/>
    <col min="12802" max="12802" width="20.85546875" style="169" customWidth="1"/>
    <col min="12803" max="12803" width="18.5703125" style="169" customWidth="1"/>
    <col min="12804" max="12804" width="18.85546875" style="169" customWidth="1"/>
    <col min="12805" max="12805" width="17.28515625" style="169" customWidth="1"/>
    <col min="12806" max="12806" width="21" style="169" customWidth="1"/>
    <col min="12807" max="12807" width="22.5703125" style="169" customWidth="1"/>
    <col min="12808" max="12808" width="25.28515625" style="169" customWidth="1"/>
    <col min="12809" max="12809" width="13.85546875" style="169" bestFit="1" customWidth="1"/>
    <col min="12810" max="13056" width="9.140625" style="169"/>
    <col min="13057" max="13057" width="25.5703125" style="169" customWidth="1"/>
    <col min="13058" max="13058" width="20.85546875" style="169" customWidth="1"/>
    <col min="13059" max="13059" width="18.5703125" style="169" customWidth="1"/>
    <col min="13060" max="13060" width="18.85546875" style="169" customWidth="1"/>
    <col min="13061" max="13061" width="17.28515625" style="169" customWidth="1"/>
    <col min="13062" max="13062" width="21" style="169" customWidth="1"/>
    <col min="13063" max="13063" width="22.5703125" style="169" customWidth="1"/>
    <col min="13064" max="13064" width="25.28515625" style="169" customWidth="1"/>
    <col min="13065" max="13065" width="13.85546875" style="169" bestFit="1" customWidth="1"/>
    <col min="13066" max="13312" width="9.140625" style="169"/>
    <col min="13313" max="13313" width="25.5703125" style="169" customWidth="1"/>
    <col min="13314" max="13314" width="20.85546875" style="169" customWidth="1"/>
    <col min="13315" max="13315" width="18.5703125" style="169" customWidth="1"/>
    <col min="13316" max="13316" width="18.85546875" style="169" customWidth="1"/>
    <col min="13317" max="13317" width="17.28515625" style="169" customWidth="1"/>
    <col min="13318" max="13318" width="21" style="169" customWidth="1"/>
    <col min="13319" max="13319" width="22.5703125" style="169" customWidth="1"/>
    <col min="13320" max="13320" width="25.28515625" style="169" customWidth="1"/>
    <col min="13321" max="13321" width="13.85546875" style="169" bestFit="1" customWidth="1"/>
    <col min="13322" max="13568" width="9.140625" style="169"/>
    <col min="13569" max="13569" width="25.5703125" style="169" customWidth="1"/>
    <col min="13570" max="13570" width="20.85546875" style="169" customWidth="1"/>
    <col min="13571" max="13571" width="18.5703125" style="169" customWidth="1"/>
    <col min="13572" max="13572" width="18.85546875" style="169" customWidth="1"/>
    <col min="13573" max="13573" width="17.28515625" style="169" customWidth="1"/>
    <col min="13574" max="13574" width="21" style="169" customWidth="1"/>
    <col min="13575" max="13575" width="22.5703125" style="169" customWidth="1"/>
    <col min="13576" max="13576" width="25.28515625" style="169" customWidth="1"/>
    <col min="13577" max="13577" width="13.85546875" style="169" bestFit="1" customWidth="1"/>
    <col min="13578" max="13824" width="9.140625" style="169"/>
    <col min="13825" max="13825" width="25.5703125" style="169" customWidth="1"/>
    <col min="13826" max="13826" width="20.85546875" style="169" customWidth="1"/>
    <col min="13827" max="13827" width="18.5703125" style="169" customWidth="1"/>
    <col min="13828" max="13828" width="18.85546875" style="169" customWidth="1"/>
    <col min="13829" max="13829" width="17.28515625" style="169" customWidth="1"/>
    <col min="13830" max="13830" width="21" style="169" customWidth="1"/>
    <col min="13831" max="13831" width="22.5703125" style="169" customWidth="1"/>
    <col min="13832" max="13832" width="25.28515625" style="169" customWidth="1"/>
    <col min="13833" max="13833" width="13.85546875" style="169" bestFit="1" customWidth="1"/>
    <col min="13834" max="14080" width="9.140625" style="169"/>
    <col min="14081" max="14081" width="25.5703125" style="169" customWidth="1"/>
    <col min="14082" max="14082" width="20.85546875" style="169" customWidth="1"/>
    <col min="14083" max="14083" width="18.5703125" style="169" customWidth="1"/>
    <col min="14084" max="14084" width="18.85546875" style="169" customWidth="1"/>
    <col min="14085" max="14085" width="17.28515625" style="169" customWidth="1"/>
    <col min="14086" max="14086" width="21" style="169" customWidth="1"/>
    <col min="14087" max="14087" width="22.5703125" style="169" customWidth="1"/>
    <col min="14088" max="14088" width="25.28515625" style="169" customWidth="1"/>
    <col min="14089" max="14089" width="13.85546875" style="169" bestFit="1" customWidth="1"/>
    <col min="14090" max="14336" width="9.140625" style="169"/>
    <col min="14337" max="14337" width="25.5703125" style="169" customWidth="1"/>
    <col min="14338" max="14338" width="20.85546875" style="169" customWidth="1"/>
    <col min="14339" max="14339" width="18.5703125" style="169" customWidth="1"/>
    <col min="14340" max="14340" width="18.85546875" style="169" customWidth="1"/>
    <col min="14341" max="14341" width="17.28515625" style="169" customWidth="1"/>
    <col min="14342" max="14342" width="21" style="169" customWidth="1"/>
    <col min="14343" max="14343" width="22.5703125" style="169" customWidth="1"/>
    <col min="14344" max="14344" width="25.28515625" style="169" customWidth="1"/>
    <col min="14345" max="14345" width="13.85546875" style="169" bestFit="1" customWidth="1"/>
    <col min="14346" max="14592" width="9.140625" style="169"/>
    <col min="14593" max="14593" width="25.5703125" style="169" customWidth="1"/>
    <col min="14594" max="14594" width="20.85546875" style="169" customWidth="1"/>
    <col min="14595" max="14595" width="18.5703125" style="169" customWidth="1"/>
    <col min="14596" max="14596" width="18.85546875" style="169" customWidth="1"/>
    <col min="14597" max="14597" width="17.28515625" style="169" customWidth="1"/>
    <col min="14598" max="14598" width="21" style="169" customWidth="1"/>
    <col min="14599" max="14599" width="22.5703125" style="169" customWidth="1"/>
    <col min="14600" max="14600" width="25.28515625" style="169" customWidth="1"/>
    <col min="14601" max="14601" width="13.85546875" style="169" bestFit="1" customWidth="1"/>
    <col min="14602" max="14848" width="9.140625" style="169"/>
    <col min="14849" max="14849" width="25.5703125" style="169" customWidth="1"/>
    <col min="14850" max="14850" width="20.85546875" style="169" customWidth="1"/>
    <col min="14851" max="14851" width="18.5703125" style="169" customWidth="1"/>
    <col min="14852" max="14852" width="18.85546875" style="169" customWidth="1"/>
    <col min="14853" max="14853" width="17.28515625" style="169" customWidth="1"/>
    <col min="14854" max="14854" width="21" style="169" customWidth="1"/>
    <col min="14855" max="14855" width="22.5703125" style="169" customWidth="1"/>
    <col min="14856" max="14856" width="25.28515625" style="169" customWidth="1"/>
    <col min="14857" max="14857" width="13.85546875" style="169" bestFit="1" customWidth="1"/>
    <col min="14858" max="15104" width="9.140625" style="169"/>
    <col min="15105" max="15105" width="25.5703125" style="169" customWidth="1"/>
    <col min="15106" max="15106" width="20.85546875" style="169" customWidth="1"/>
    <col min="15107" max="15107" width="18.5703125" style="169" customWidth="1"/>
    <col min="15108" max="15108" width="18.85546875" style="169" customWidth="1"/>
    <col min="15109" max="15109" width="17.28515625" style="169" customWidth="1"/>
    <col min="15110" max="15110" width="21" style="169" customWidth="1"/>
    <col min="15111" max="15111" width="22.5703125" style="169" customWidth="1"/>
    <col min="15112" max="15112" width="25.28515625" style="169" customWidth="1"/>
    <col min="15113" max="15113" width="13.85546875" style="169" bestFit="1" customWidth="1"/>
    <col min="15114" max="15360" width="9.140625" style="169"/>
    <col min="15361" max="15361" width="25.5703125" style="169" customWidth="1"/>
    <col min="15362" max="15362" width="20.85546875" style="169" customWidth="1"/>
    <col min="15363" max="15363" width="18.5703125" style="169" customWidth="1"/>
    <col min="15364" max="15364" width="18.85546875" style="169" customWidth="1"/>
    <col min="15365" max="15365" width="17.28515625" style="169" customWidth="1"/>
    <col min="15366" max="15366" width="21" style="169" customWidth="1"/>
    <col min="15367" max="15367" width="22.5703125" style="169" customWidth="1"/>
    <col min="15368" max="15368" width="25.28515625" style="169" customWidth="1"/>
    <col min="15369" max="15369" width="13.85546875" style="169" bestFit="1" customWidth="1"/>
    <col min="15370" max="15616" width="9.140625" style="169"/>
    <col min="15617" max="15617" width="25.5703125" style="169" customWidth="1"/>
    <col min="15618" max="15618" width="20.85546875" style="169" customWidth="1"/>
    <col min="15619" max="15619" width="18.5703125" style="169" customWidth="1"/>
    <col min="15620" max="15620" width="18.85546875" style="169" customWidth="1"/>
    <col min="15621" max="15621" width="17.28515625" style="169" customWidth="1"/>
    <col min="15622" max="15622" width="21" style="169" customWidth="1"/>
    <col min="15623" max="15623" width="22.5703125" style="169" customWidth="1"/>
    <col min="15624" max="15624" width="25.28515625" style="169" customWidth="1"/>
    <col min="15625" max="15625" width="13.85546875" style="169" bestFit="1" customWidth="1"/>
    <col min="15626" max="15872" width="9.140625" style="169"/>
    <col min="15873" max="15873" width="25.5703125" style="169" customWidth="1"/>
    <col min="15874" max="15874" width="20.85546875" style="169" customWidth="1"/>
    <col min="15875" max="15875" width="18.5703125" style="169" customWidth="1"/>
    <col min="15876" max="15876" width="18.85546875" style="169" customWidth="1"/>
    <col min="15877" max="15877" width="17.28515625" style="169" customWidth="1"/>
    <col min="15878" max="15878" width="21" style="169" customWidth="1"/>
    <col min="15879" max="15879" width="22.5703125" style="169" customWidth="1"/>
    <col min="15880" max="15880" width="25.28515625" style="169" customWidth="1"/>
    <col min="15881" max="15881" width="13.85546875" style="169" bestFit="1" customWidth="1"/>
    <col min="15882" max="16128" width="9.140625" style="169"/>
    <col min="16129" max="16129" width="25.5703125" style="169" customWidth="1"/>
    <col min="16130" max="16130" width="20.85546875" style="169" customWidth="1"/>
    <col min="16131" max="16131" width="18.5703125" style="169" customWidth="1"/>
    <col min="16132" max="16132" width="18.85546875" style="169" customWidth="1"/>
    <col min="16133" max="16133" width="17.28515625" style="169" customWidth="1"/>
    <col min="16134" max="16134" width="21" style="169" customWidth="1"/>
    <col min="16135" max="16135" width="22.5703125" style="169" customWidth="1"/>
    <col min="16136" max="16136" width="25.28515625" style="169" customWidth="1"/>
    <col min="16137" max="16137" width="13.85546875" style="169" bestFit="1" customWidth="1"/>
    <col min="16138" max="16384" width="9.140625" style="169"/>
  </cols>
  <sheetData>
    <row r="1" spans="1:9" s="168" customFormat="1" ht="26.25">
      <c r="A1" s="598" t="s">
        <v>225</v>
      </c>
      <c r="B1" s="598"/>
      <c r="C1" s="598"/>
      <c r="D1" s="598"/>
      <c r="E1" s="598"/>
      <c r="F1" s="598"/>
      <c r="G1" s="598"/>
      <c r="H1" s="598"/>
      <c r="I1" s="598"/>
    </row>
    <row r="2" spans="1:9">
      <c r="I2" s="171" t="s">
        <v>3</v>
      </c>
    </row>
    <row r="3" spans="1:9" s="505" customFormat="1">
      <c r="A3" s="172" t="s">
        <v>226</v>
      </c>
      <c r="B3" s="173" t="s">
        <v>5</v>
      </c>
      <c r="C3" s="173" t="s">
        <v>6</v>
      </c>
      <c r="D3" s="173" t="s">
        <v>7</v>
      </c>
      <c r="E3" s="173" t="s">
        <v>100</v>
      </c>
      <c r="F3" s="172" t="s">
        <v>49</v>
      </c>
      <c r="G3" s="172" t="s">
        <v>212</v>
      </c>
      <c r="H3" s="172" t="s">
        <v>102</v>
      </c>
      <c r="I3" s="172" t="s">
        <v>103</v>
      </c>
    </row>
    <row r="4" spans="1:9" ht="33" customHeight="1">
      <c r="A4" s="174" t="s">
        <v>227</v>
      </c>
      <c r="B4" s="175">
        <v>9684935689.2579308</v>
      </c>
      <c r="C4" s="175">
        <v>2747907269.620616</v>
      </c>
      <c r="D4" s="175">
        <v>1275645716.3719649</v>
      </c>
      <c r="E4" s="175">
        <v>963848640.55852318</v>
      </c>
      <c r="F4" s="176">
        <f>SUM(B4:E4)</f>
        <v>14672337315.809036</v>
      </c>
      <c r="G4" s="177">
        <v>2335452809451.6577</v>
      </c>
      <c r="H4" s="177" t="s">
        <v>218</v>
      </c>
      <c r="I4" s="178">
        <f>F4/G4</f>
        <v>6.2824379308498903E-3</v>
      </c>
    </row>
    <row r="5" spans="1:9" s="168" customFormat="1" ht="35.1" customHeight="1">
      <c r="A5" s="179" t="s">
        <v>49</v>
      </c>
      <c r="B5" s="180">
        <f>+B4</f>
        <v>9684935689.2579308</v>
      </c>
      <c r="C5" s="180">
        <f t="shared" ref="C5:E5" si="0">+C4</f>
        <v>2747907269.620616</v>
      </c>
      <c r="D5" s="180">
        <f t="shared" si="0"/>
        <v>1275645716.3719649</v>
      </c>
      <c r="E5" s="180">
        <f t="shared" si="0"/>
        <v>963848640.55852318</v>
      </c>
      <c r="F5" s="180">
        <f>SUM(B5:E5)</f>
        <v>14672337315.809036</v>
      </c>
      <c r="G5" s="181"/>
      <c r="H5" s="182"/>
      <c r="I5" s="183">
        <f>SUM(I4:I4)</f>
        <v>6.2824379308498903E-3</v>
      </c>
    </row>
    <row r="6" spans="1:9">
      <c r="I6" s="184"/>
    </row>
    <row r="10" spans="1:9">
      <c r="G10" s="185"/>
    </row>
  </sheetData>
  <sheetProtection algorithmName="SHA-512" hashValue="IFbUuD+ZHT+KqK5G0uTfTaAmd27LV5hSGi39aLt5drZRFIv5DUMbiplTZ3sTilVIpWM6D9AWQl4HzO5ls1QouA==" saltValue="BnpmEjVQ/Dn2FGpXsaPpGA==" spinCount="100000" sheet="1" objects="1" scenarios="1"/>
  <mergeCells count="1">
    <mergeCell ref="A1:I1"/>
  </mergeCells>
  <pageMargins left="0.49803149600000002" right="0" top="0.98425196850393704" bottom="0.98425196850393704" header="0.511811023622047" footer="0.511811023622047"/>
  <pageSetup scale="7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1D004-80EF-45E0-9C15-56A8784A09A0}">
  <sheetPr>
    <tabColor theme="4" tint="-0.249977111117893"/>
  </sheetPr>
  <dimension ref="A1:V68"/>
  <sheetViews>
    <sheetView topLeftCell="J40" zoomScale="90" zoomScaleNormal="90" zoomScaleSheetLayoutView="80" workbookViewId="0">
      <selection activeCell="U53" sqref="U53"/>
    </sheetView>
  </sheetViews>
  <sheetFormatPr defaultRowHeight="21"/>
  <cols>
    <col min="1" max="1" width="31.140625" style="169" bestFit="1" customWidth="1"/>
    <col min="2" max="2" width="38.42578125" style="169" bestFit="1" customWidth="1"/>
    <col min="3" max="3" width="17.85546875" style="194" bestFit="1" customWidth="1"/>
    <col min="4" max="5" width="17.85546875" style="169" bestFit="1" customWidth="1"/>
    <col min="6" max="6" width="16.28515625" style="169" bestFit="1" customWidth="1"/>
    <col min="7" max="7" width="17.42578125" style="169" bestFit="1" customWidth="1"/>
    <col min="8" max="8" width="21.7109375" style="169" customWidth="1"/>
    <col min="9" max="9" width="28.85546875" style="171" bestFit="1" customWidth="1"/>
    <col min="10" max="10" width="14.5703125" style="169" bestFit="1" customWidth="1"/>
    <col min="11" max="11" width="35.7109375" style="169" bestFit="1" customWidth="1"/>
    <col min="12" max="12" width="17" style="170" bestFit="1" customWidth="1"/>
    <col min="13" max="13" width="16.28515625" style="170" bestFit="1" customWidth="1"/>
    <col min="14" max="14" width="16.42578125" style="271" bestFit="1" customWidth="1"/>
    <col min="15" max="15" width="15" style="271" bestFit="1" customWidth="1"/>
    <col min="16" max="16" width="22.42578125" style="271" bestFit="1" customWidth="1"/>
    <col min="17" max="17" width="20" style="169" bestFit="1" customWidth="1"/>
    <col min="18" max="18" width="28.7109375" style="169" bestFit="1" customWidth="1"/>
    <col min="19" max="19" width="14.5703125" style="169" bestFit="1" customWidth="1"/>
    <col min="20" max="20" width="15" style="169" bestFit="1" customWidth="1"/>
    <col min="21" max="21" width="11.42578125" style="169" bestFit="1" customWidth="1"/>
    <col min="22" max="22" width="14.42578125" style="169" bestFit="1" customWidth="1"/>
    <col min="23" max="23" width="47.5703125" style="169" customWidth="1"/>
    <col min="24" max="203" width="9.140625" style="169"/>
    <col min="204" max="204" width="43.7109375" style="169" customWidth="1"/>
    <col min="205" max="205" width="52.85546875" style="169" customWidth="1"/>
    <col min="206" max="207" width="20.5703125" style="169" bestFit="1" customWidth="1"/>
    <col min="208" max="209" width="18.7109375" style="169" bestFit="1" customWidth="1"/>
    <col min="210" max="210" width="20.5703125" style="169" bestFit="1" customWidth="1"/>
    <col min="211" max="211" width="25" style="169" bestFit="1" customWidth="1"/>
    <col min="212" max="212" width="44.140625" style="169" customWidth="1"/>
    <col min="213" max="213" width="16.42578125" style="169" customWidth="1"/>
    <col min="214" max="214" width="52.85546875" style="169" customWidth="1"/>
    <col min="215" max="216" width="20.5703125" style="169" bestFit="1" customWidth="1"/>
    <col min="217" max="218" width="18.7109375" style="169" bestFit="1" customWidth="1"/>
    <col min="219" max="219" width="20.5703125" style="169" bestFit="1" customWidth="1"/>
    <col min="220" max="220" width="25.7109375" style="169" customWidth="1"/>
    <col min="221" max="221" width="33.42578125" style="169" bestFit="1" customWidth="1"/>
    <col min="222" max="222" width="16.42578125" style="169" bestFit="1" customWidth="1"/>
    <col min="223" max="224" width="11.85546875" style="169" bestFit="1" customWidth="1"/>
    <col min="225" max="225" width="15.28515625" style="169" bestFit="1" customWidth="1"/>
    <col min="226" max="226" width="18.7109375" style="169" bestFit="1" customWidth="1"/>
    <col min="227" max="227" width="12.85546875" style="169" bestFit="1" customWidth="1"/>
    <col min="228" max="459" width="9.140625" style="169"/>
    <col min="460" max="460" width="43.7109375" style="169" customWidth="1"/>
    <col min="461" max="461" width="52.85546875" style="169" customWidth="1"/>
    <col min="462" max="463" width="20.5703125" style="169" bestFit="1" customWidth="1"/>
    <col min="464" max="465" width="18.7109375" style="169" bestFit="1" customWidth="1"/>
    <col min="466" max="466" width="20.5703125" style="169" bestFit="1" customWidth="1"/>
    <col min="467" max="467" width="25" style="169" bestFit="1" customWidth="1"/>
    <col min="468" max="468" width="44.140625" style="169" customWidth="1"/>
    <col min="469" max="469" width="16.42578125" style="169" customWidth="1"/>
    <col min="470" max="470" width="52.85546875" style="169" customWidth="1"/>
    <col min="471" max="472" width="20.5703125" style="169" bestFit="1" customWidth="1"/>
    <col min="473" max="474" width="18.7109375" style="169" bestFit="1" customWidth="1"/>
    <col min="475" max="475" width="20.5703125" style="169" bestFit="1" customWidth="1"/>
    <col min="476" max="476" width="25.7109375" style="169" customWidth="1"/>
    <col min="477" max="477" width="33.42578125" style="169" bestFit="1" customWidth="1"/>
    <col min="478" max="478" width="16.42578125" style="169" bestFit="1" customWidth="1"/>
    <col min="479" max="480" width="11.85546875" style="169" bestFit="1" customWidth="1"/>
    <col min="481" max="481" width="15.28515625" style="169" bestFit="1" customWidth="1"/>
    <col min="482" max="482" width="18.7109375" style="169" bestFit="1" customWidth="1"/>
    <col min="483" max="483" width="12.85546875" style="169" bestFit="1" customWidth="1"/>
    <col min="484" max="715" width="9.140625" style="169"/>
    <col min="716" max="716" width="43.7109375" style="169" customWidth="1"/>
    <col min="717" max="717" width="52.85546875" style="169" customWidth="1"/>
    <col min="718" max="719" width="20.5703125" style="169" bestFit="1" customWidth="1"/>
    <col min="720" max="721" width="18.7109375" style="169" bestFit="1" customWidth="1"/>
    <col min="722" max="722" width="20.5703125" style="169" bestFit="1" customWidth="1"/>
    <col min="723" max="723" width="25" style="169" bestFit="1" customWidth="1"/>
    <col min="724" max="724" width="44.140625" style="169" customWidth="1"/>
    <col min="725" max="725" width="16.42578125" style="169" customWidth="1"/>
    <col min="726" max="726" width="52.85546875" style="169" customWidth="1"/>
    <col min="727" max="728" width="20.5703125" style="169" bestFit="1" customWidth="1"/>
    <col min="729" max="730" width="18.7109375" style="169" bestFit="1" customWidth="1"/>
    <col min="731" max="731" width="20.5703125" style="169" bestFit="1" customWidth="1"/>
    <col min="732" max="732" width="25.7109375" style="169" customWidth="1"/>
    <col min="733" max="733" width="33.42578125" style="169" bestFit="1" customWidth="1"/>
    <col min="734" max="734" width="16.42578125" style="169" bestFit="1" customWidth="1"/>
    <col min="735" max="736" width="11.85546875" style="169" bestFit="1" customWidth="1"/>
    <col min="737" max="737" width="15.28515625" style="169" bestFit="1" customWidth="1"/>
    <col min="738" max="738" width="18.7109375" style="169" bestFit="1" customWidth="1"/>
    <col min="739" max="739" width="12.85546875" style="169" bestFit="1" customWidth="1"/>
    <col min="740" max="971" width="9.140625" style="169"/>
    <col min="972" max="972" width="43.7109375" style="169" customWidth="1"/>
    <col min="973" max="973" width="52.85546875" style="169" customWidth="1"/>
    <col min="974" max="975" width="20.5703125" style="169" bestFit="1" customWidth="1"/>
    <col min="976" max="977" width="18.7109375" style="169" bestFit="1" customWidth="1"/>
    <col min="978" max="978" width="20.5703125" style="169" bestFit="1" customWidth="1"/>
    <col min="979" max="979" width="25" style="169" bestFit="1" customWidth="1"/>
    <col min="980" max="980" width="44.140625" style="169" customWidth="1"/>
    <col min="981" max="981" width="16.42578125" style="169" customWidth="1"/>
    <col min="982" max="982" width="52.85546875" style="169" customWidth="1"/>
    <col min="983" max="984" width="20.5703125" style="169" bestFit="1" customWidth="1"/>
    <col min="985" max="986" width="18.7109375" style="169" bestFit="1" customWidth="1"/>
    <col min="987" max="987" width="20.5703125" style="169" bestFit="1" customWidth="1"/>
    <col min="988" max="988" width="25.7109375" style="169" customWidth="1"/>
    <col min="989" max="989" width="33.42578125" style="169" bestFit="1" customWidth="1"/>
    <col min="990" max="990" width="16.42578125" style="169" bestFit="1" customWidth="1"/>
    <col min="991" max="992" width="11.85546875" style="169" bestFit="1" customWidth="1"/>
    <col min="993" max="993" width="15.28515625" style="169" bestFit="1" customWidth="1"/>
    <col min="994" max="994" width="18.7109375" style="169" bestFit="1" customWidth="1"/>
    <col min="995" max="995" width="12.85546875" style="169" bestFit="1" customWidth="1"/>
    <col min="996" max="1227" width="9.140625" style="169"/>
    <col min="1228" max="1228" width="43.7109375" style="169" customWidth="1"/>
    <col min="1229" max="1229" width="52.85546875" style="169" customWidth="1"/>
    <col min="1230" max="1231" width="20.5703125" style="169" bestFit="1" customWidth="1"/>
    <col min="1232" max="1233" width="18.7109375" style="169" bestFit="1" customWidth="1"/>
    <col min="1234" max="1234" width="20.5703125" style="169" bestFit="1" customWidth="1"/>
    <col min="1235" max="1235" width="25" style="169" bestFit="1" customWidth="1"/>
    <col min="1236" max="1236" width="44.140625" style="169" customWidth="1"/>
    <col min="1237" max="1237" width="16.42578125" style="169" customWidth="1"/>
    <col min="1238" max="1238" width="52.85546875" style="169" customWidth="1"/>
    <col min="1239" max="1240" width="20.5703125" style="169" bestFit="1" customWidth="1"/>
    <col min="1241" max="1242" width="18.7109375" style="169" bestFit="1" customWidth="1"/>
    <col min="1243" max="1243" width="20.5703125" style="169" bestFit="1" customWidth="1"/>
    <col min="1244" max="1244" width="25.7109375" style="169" customWidth="1"/>
    <col min="1245" max="1245" width="33.42578125" style="169" bestFit="1" customWidth="1"/>
    <col min="1246" max="1246" width="16.42578125" style="169" bestFit="1" customWidth="1"/>
    <col min="1247" max="1248" width="11.85546875" style="169" bestFit="1" customWidth="1"/>
    <col min="1249" max="1249" width="15.28515625" style="169" bestFit="1" customWidth="1"/>
    <col min="1250" max="1250" width="18.7109375" style="169" bestFit="1" customWidth="1"/>
    <col min="1251" max="1251" width="12.85546875" style="169" bestFit="1" customWidth="1"/>
    <col min="1252" max="1483" width="9.140625" style="169"/>
    <col min="1484" max="1484" width="43.7109375" style="169" customWidth="1"/>
    <col min="1485" max="1485" width="52.85546875" style="169" customWidth="1"/>
    <col min="1486" max="1487" width="20.5703125" style="169" bestFit="1" customWidth="1"/>
    <col min="1488" max="1489" width="18.7109375" style="169" bestFit="1" customWidth="1"/>
    <col min="1490" max="1490" width="20.5703125" style="169" bestFit="1" customWidth="1"/>
    <col min="1491" max="1491" width="25" style="169" bestFit="1" customWidth="1"/>
    <col min="1492" max="1492" width="44.140625" style="169" customWidth="1"/>
    <col min="1493" max="1493" width="16.42578125" style="169" customWidth="1"/>
    <col min="1494" max="1494" width="52.85546875" style="169" customWidth="1"/>
    <col min="1495" max="1496" width="20.5703125" style="169" bestFit="1" customWidth="1"/>
    <col min="1497" max="1498" width="18.7109375" style="169" bestFit="1" customWidth="1"/>
    <col min="1499" max="1499" width="20.5703125" style="169" bestFit="1" customWidth="1"/>
    <col min="1500" max="1500" width="25.7109375" style="169" customWidth="1"/>
    <col min="1501" max="1501" width="33.42578125" style="169" bestFit="1" customWidth="1"/>
    <col min="1502" max="1502" width="16.42578125" style="169" bestFit="1" customWidth="1"/>
    <col min="1503" max="1504" width="11.85546875" style="169" bestFit="1" customWidth="1"/>
    <col min="1505" max="1505" width="15.28515625" style="169" bestFit="1" customWidth="1"/>
    <col min="1506" max="1506" width="18.7109375" style="169" bestFit="1" customWidth="1"/>
    <col min="1507" max="1507" width="12.85546875" style="169" bestFit="1" customWidth="1"/>
    <col min="1508" max="1739" width="9.140625" style="169"/>
    <col min="1740" max="1740" width="43.7109375" style="169" customWidth="1"/>
    <col min="1741" max="1741" width="52.85546875" style="169" customWidth="1"/>
    <col min="1742" max="1743" width="20.5703125" style="169" bestFit="1" customWidth="1"/>
    <col min="1744" max="1745" width="18.7109375" style="169" bestFit="1" customWidth="1"/>
    <col min="1746" max="1746" width="20.5703125" style="169" bestFit="1" customWidth="1"/>
    <col min="1747" max="1747" width="25" style="169" bestFit="1" customWidth="1"/>
    <col min="1748" max="1748" width="44.140625" style="169" customWidth="1"/>
    <col min="1749" max="1749" width="16.42578125" style="169" customWidth="1"/>
    <col min="1750" max="1750" width="52.85546875" style="169" customWidth="1"/>
    <col min="1751" max="1752" width="20.5703125" style="169" bestFit="1" customWidth="1"/>
    <col min="1753" max="1754" width="18.7109375" style="169" bestFit="1" customWidth="1"/>
    <col min="1755" max="1755" width="20.5703125" style="169" bestFit="1" customWidth="1"/>
    <col min="1756" max="1756" width="25.7109375" style="169" customWidth="1"/>
    <col min="1757" max="1757" width="33.42578125" style="169" bestFit="1" customWidth="1"/>
    <col min="1758" max="1758" width="16.42578125" style="169" bestFit="1" customWidth="1"/>
    <col min="1759" max="1760" width="11.85546875" style="169" bestFit="1" customWidth="1"/>
    <col min="1761" max="1761" width="15.28515625" style="169" bestFit="1" customWidth="1"/>
    <col min="1762" max="1762" width="18.7109375" style="169" bestFit="1" customWidth="1"/>
    <col min="1763" max="1763" width="12.85546875" style="169" bestFit="1" customWidth="1"/>
    <col min="1764" max="1995" width="9.140625" style="169"/>
    <col min="1996" max="1996" width="43.7109375" style="169" customWidth="1"/>
    <col min="1997" max="1997" width="52.85546875" style="169" customWidth="1"/>
    <col min="1998" max="1999" width="20.5703125" style="169" bestFit="1" customWidth="1"/>
    <col min="2000" max="2001" width="18.7109375" style="169" bestFit="1" customWidth="1"/>
    <col min="2002" max="2002" width="20.5703125" style="169" bestFit="1" customWidth="1"/>
    <col min="2003" max="2003" width="25" style="169" bestFit="1" customWidth="1"/>
    <col min="2004" max="2004" width="44.140625" style="169" customWidth="1"/>
    <col min="2005" max="2005" width="16.42578125" style="169" customWidth="1"/>
    <col min="2006" max="2006" width="52.85546875" style="169" customWidth="1"/>
    <col min="2007" max="2008" width="20.5703125" style="169" bestFit="1" customWidth="1"/>
    <col min="2009" max="2010" width="18.7109375" style="169" bestFit="1" customWidth="1"/>
    <col min="2011" max="2011" width="20.5703125" style="169" bestFit="1" customWidth="1"/>
    <col min="2012" max="2012" width="25.7109375" style="169" customWidth="1"/>
    <col min="2013" max="2013" width="33.42578125" style="169" bestFit="1" customWidth="1"/>
    <col min="2014" max="2014" width="16.42578125" style="169" bestFit="1" customWidth="1"/>
    <col min="2015" max="2016" width="11.85546875" style="169" bestFit="1" customWidth="1"/>
    <col min="2017" max="2017" width="15.28515625" style="169" bestFit="1" customWidth="1"/>
    <col min="2018" max="2018" width="18.7109375" style="169" bestFit="1" customWidth="1"/>
    <col min="2019" max="2019" width="12.85546875" style="169" bestFit="1" customWidth="1"/>
    <col min="2020" max="2251" width="9.140625" style="169"/>
    <col min="2252" max="2252" width="43.7109375" style="169" customWidth="1"/>
    <col min="2253" max="2253" width="52.85546875" style="169" customWidth="1"/>
    <col min="2254" max="2255" width="20.5703125" style="169" bestFit="1" customWidth="1"/>
    <col min="2256" max="2257" width="18.7109375" style="169" bestFit="1" customWidth="1"/>
    <col min="2258" max="2258" width="20.5703125" style="169" bestFit="1" customWidth="1"/>
    <col min="2259" max="2259" width="25" style="169" bestFit="1" customWidth="1"/>
    <col min="2260" max="2260" width="44.140625" style="169" customWidth="1"/>
    <col min="2261" max="2261" width="16.42578125" style="169" customWidth="1"/>
    <col min="2262" max="2262" width="52.85546875" style="169" customWidth="1"/>
    <col min="2263" max="2264" width="20.5703125" style="169" bestFit="1" customWidth="1"/>
    <col min="2265" max="2266" width="18.7109375" style="169" bestFit="1" customWidth="1"/>
    <col min="2267" max="2267" width="20.5703125" style="169" bestFit="1" customWidth="1"/>
    <col min="2268" max="2268" width="25.7109375" style="169" customWidth="1"/>
    <col min="2269" max="2269" width="33.42578125" style="169" bestFit="1" customWidth="1"/>
    <col min="2270" max="2270" width="16.42578125" style="169" bestFit="1" customWidth="1"/>
    <col min="2271" max="2272" width="11.85546875" style="169" bestFit="1" customWidth="1"/>
    <col min="2273" max="2273" width="15.28515625" style="169" bestFit="1" customWidth="1"/>
    <col min="2274" max="2274" width="18.7109375" style="169" bestFit="1" customWidth="1"/>
    <col min="2275" max="2275" width="12.85546875" style="169" bestFit="1" customWidth="1"/>
    <col min="2276" max="2507" width="9.140625" style="169"/>
    <col min="2508" max="2508" width="43.7109375" style="169" customWidth="1"/>
    <col min="2509" max="2509" width="52.85546875" style="169" customWidth="1"/>
    <col min="2510" max="2511" width="20.5703125" style="169" bestFit="1" customWidth="1"/>
    <col min="2512" max="2513" width="18.7109375" style="169" bestFit="1" customWidth="1"/>
    <col min="2514" max="2514" width="20.5703125" style="169" bestFit="1" customWidth="1"/>
    <col min="2515" max="2515" width="25" style="169" bestFit="1" customWidth="1"/>
    <col min="2516" max="2516" width="44.140625" style="169" customWidth="1"/>
    <col min="2517" max="2517" width="16.42578125" style="169" customWidth="1"/>
    <col min="2518" max="2518" width="52.85546875" style="169" customWidth="1"/>
    <col min="2519" max="2520" width="20.5703125" style="169" bestFit="1" customWidth="1"/>
    <col min="2521" max="2522" width="18.7109375" style="169" bestFit="1" customWidth="1"/>
    <col min="2523" max="2523" width="20.5703125" style="169" bestFit="1" customWidth="1"/>
    <col min="2524" max="2524" width="25.7109375" style="169" customWidth="1"/>
    <col min="2525" max="2525" width="33.42578125" style="169" bestFit="1" customWidth="1"/>
    <col min="2526" max="2526" width="16.42578125" style="169" bestFit="1" customWidth="1"/>
    <col min="2527" max="2528" width="11.85546875" style="169" bestFit="1" customWidth="1"/>
    <col min="2529" max="2529" width="15.28515625" style="169" bestFit="1" customWidth="1"/>
    <col min="2530" max="2530" width="18.7109375" style="169" bestFit="1" customWidth="1"/>
    <col min="2531" max="2531" width="12.85546875" style="169" bestFit="1" customWidth="1"/>
    <col min="2532" max="2763" width="9.140625" style="169"/>
    <col min="2764" max="2764" width="43.7109375" style="169" customWidth="1"/>
    <col min="2765" max="2765" width="52.85546875" style="169" customWidth="1"/>
    <col min="2766" max="2767" width="20.5703125" style="169" bestFit="1" customWidth="1"/>
    <col min="2768" max="2769" width="18.7109375" style="169" bestFit="1" customWidth="1"/>
    <col min="2770" max="2770" width="20.5703125" style="169" bestFit="1" customWidth="1"/>
    <col min="2771" max="2771" width="25" style="169" bestFit="1" customWidth="1"/>
    <col min="2772" max="2772" width="44.140625" style="169" customWidth="1"/>
    <col min="2773" max="2773" width="16.42578125" style="169" customWidth="1"/>
    <col min="2774" max="2774" width="52.85546875" style="169" customWidth="1"/>
    <col min="2775" max="2776" width="20.5703125" style="169" bestFit="1" customWidth="1"/>
    <col min="2777" max="2778" width="18.7109375" style="169" bestFit="1" customWidth="1"/>
    <col min="2779" max="2779" width="20.5703125" style="169" bestFit="1" customWidth="1"/>
    <col min="2780" max="2780" width="25.7109375" style="169" customWidth="1"/>
    <col min="2781" max="2781" width="33.42578125" style="169" bestFit="1" customWidth="1"/>
    <col min="2782" max="2782" width="16.42578125" style="169" bestFit="1" customWidth="1"/>
    <col min="2783" max="2784" width="11.85546875" style="169" bestFit="1" customWidth="1"/>
    <col min="2785" max="2785" width="15.28515625" style="169" bestFit="1" customWidth="1"/>
    <col min="2786" max="2786" width="18.7109375" style="169" bestFit="1" customWidth="1"/>
    <col min="2787" max="2787" width="12.85546875" style="169" bestFit="1" customWidth="1"/>
    <col min="2788" max="3019" width="9.140625" style="169"/>
    <col min="3020" max="3020" width="43.7109375" style="169" customWidth="1"/>
    <col min="3021" max="3021" width="52.85546875" style="169" customWidth="1"/>
    <col min="3022" max="3023" width="20.5703125" style="169" bestFit="1" customWidth="1"/>
    <col min="3024" max="3025" width="18.7109375" style="169" bestFit="1" customWidth="1"/>
    <col min="3026" max="3026" width="20.5703125" style="169" bestFit="1" customWidth="1"/>
    <col min="3027" max="3027" width="25" style="169" bestFit="1" customWidth="1"/>
    <col min="3028" max="3028" width="44.140625" style="169" customWidth="1"/>
    <col min="3029" max="3029" width="16.42578125" style="169" customWidth="1"/>
    <col min="3030" max="3030" width="52.85546875" style="169" customWidth="1"/>
    <col min="3031" max="3032" width="20.5703125" style="169" bestFit="1" customWidth="1"/>
    <col min="3033" max="3034" width="18.7109375" style="169" bestFit="1" customWidth="1"/>
    <col min="3035" max="3035" width="20.5703125" style="169" bestFit="1" customWidth="1"/>
    <col min="3036" max="3036" width="25.7109375" style="169" customWidth="1"/>
    <col min="3037" max="3037" width="33.42578125" style="169" bestFit="1" customWidth="1"/>
    <col min="3038" max="3038" width="16.42578125" style="169" bestFit="1" customWidth="1"/>
    <col min="3039" max="3040" width="11.85546875" style="169" bestFit="1" customWidth="1"/>
    <col min="3041" max="3041" width="15.28515625" style="169" bestFit="1" customWidth="1"/>
    <col min="3042" max="3042" width="18.7109375" style="169" bestFit="1" customWidth="1"/>
    <col min="3043" max="3043" width="12.85546875" style="169" bestFit="1" customWidth="1"/>
    <col min="3044" max="3275" width="9.140625" style="169"/>
    <col min="3276" max="3276" width="43.7109375" style="169" customWidth="1"/>
    <col min="3277" max="3277" width="52.85546875" style="169" customWidth="1"/>
    <col min="3278" max="3279" width="20.5703125" style="169" bestFit="1" customWidth="1"/>
    <col min="3280" max="3281" width="18.7109375" style="169" bestFit="1" customWidth="1"/>
    <col min="3282" max="3282" width="20.5703125" style="169" bestFit="1" customWidth="1"/>
    <col min="3283" max="3283" width="25" style="169" bestFit="1" customWidth="1"/>
    <col min="3284" max="3284" width="44.140625" style="169" customWidth="1"/>
    <col min="3285" max="3285" width="16.42578125" style="169" customWidth="1"/>
    <col min="3286" max="3286" width="52.85546875" style="169" customWidth="1"/>
    <col min="3287" max="3288" width="20.5703125" style="169" bestFit="1" customWidth="1"/>
    <col min="3289" max="3290" width="18.7109375" style="169" bestFit="1" customWidth="1"/>
    <col min="3291" max="3291" width="20.5703125" style="169" bestFit="1" customWidth="1"/>
    <col min="3292" max="3292" width="25.7109375" style="169" customWidth="1"/>
    <col min="3293" max="3293" width="33.42578125" style="169" bestFit="1" customWidth="1"/>
    <col min="3294" max="3294" width="16.42578125" style="169" bestFit="1" customWidth="1"/>
    <col min="3295" max="3296" width="11.85546875" style="169" bestFit="1" customWidth="1"/>
    <col min="3297" max="3297" width="15.28515625" style="169" bestFit="1" customWidth="1"/>
    <col min="3298" max="3298" width="18.7109375" style="169" bestFit="1" customWidth="1"/>
    <col min="3299" max="3299" width="12.85546875" style="169" bestFit="1" customWidth="1"/>
    <col min="3300" max="3531" width="9.140625" style="169"/>
    <col min="3532" max="3532" width="43.7109375" style="169" customWidth="1"/>
    <col min="3533" max="3533" width="52.85546875" style="169" customWidth="1"/>
    <col min="3534" max="3535" width="20.5703125" style="169" bestFit="1" customWidth="1"/>
    <col min="3536" max="3537" width="18.7109375" style="169" bestFit="1" customWidth="1"/>
    <col min="3538" max="3538" width="20.5703125" style="169" bestFit="1" customWidth="1"/>
    <col min="3539" max="3539" width="25" style="169" bestFit="1" customWidth="1"/>
    <col min="3540" max="3540" width="44.140625" style="169" customWidth="1"/>
    <col min="3541" max="3541" width="16.42578125" style="169" customWidth="1"/>
    <col min="3542" max="3542" width="52.85546875" style="169" customWidth="1"/>
    <col min="3543" max="3544" width="20.5703125" style="169" bestFit="1" customWidth="1"/>
    <col min="3545" max="3546" width="18.7109375" style="169" bestFit="1" customWidth="1"/>
    <col min="3547" max="3547" width="20.5703125" style="169" bestFit="1" customWidth="1"/>
    <col min="3548" max="3548" width="25.7109375" style="169" customWidth="1"/>
    <col min="3549" max="3549" width="33.42578125" style="169" bestFit="1" customWidth="1"/>
    <col min="3550" max="3550" width="16.42578125" style="169" bestFit="1" customWidth="1"/>
    <col min="3551" max="3552" width="11.85546875" style="169" bestFit="1" customWidth="1"/>
    <col min="3553" max="3553" width="15.28515625" style="169" bestFit="1" customWidth="1"/>
    <col min="3554" max="3554" width="18.7109375" style="169" bestFit="1" customWidth="1"/>
    <col min="3555" max="3555" width="12.85546875" style="169" bestFit="1" customWidth="1"/>
    <col min="3556" max="3787" width="9.140625" style="169"/>
    <col min="3788" max="3788" width="43.7109375" style="169" customWidth="1"/>
    <col min="3789" max="3789" width="52.85546875" style="169" customWidth="1"/>
    <col min="3790" max="3791" width="20.5703125" style="169" bestFit="1" customWidth="1"/>
    <col min="3792" max="3793" width="18.7109375" style="169" bestFit="1" customWidth="1"/>
    <col min="3794" max="3794" width="20.5703125" style="169" bestFit="1" customWidth="1"/>
    <col min="3795" max="3795" width="25" style="169" bestFit="1" customWidth="1"/>
    <col min="3796" max="3796" width="44.140625" style="169" customWidth="1"/>
    <col min="3797" max="3797" width="16.42578125" style="169" customWidth="1"/>
    <col min="3798" max="3798" width="52.85546875" style="169" customWidth="1"/>
    <col min="3799" max="3800" width="20.5703125" style="169" bestFit="1" customWidth="1"/>
    <col min="3801" max="3802" width="18.7109375" style="169" bestFit="1" customWidth="1"/>
    <col min="3803" max="3803" width="20.5703125" style="169" bestFit="1" customWidth="1"/>
    <col min="3804" max="3804" width="25.7109375" style="169" customWidth="1"/>
    <col min="3805" max="3805" width="33.42578125" style="169" bestFit="1" customWidth="1"/>
    <col min="3806" max="3806" width="16.42578125" style="169" bestFit="1" customWidth="1"/>
    <col min="3807" max="3808" width="11.85546875" style="169" bestFit="1" customWidth="1"/>
    <col min="3809" max="3809" width="15.28515625" style="169" bestFit="1" customWidth="1"/>
    <col min="3810" max="3810" width="18.7109375" style="169" bestFit="1" customWidth="1"/>
    <col min="3811" max="3811" width="12.85546875" style="169" bestFit="1" customWidth="1"/>
    <col min="3812" max="4043" width="9.140625" style="169"/>
    <col min="4044" max="4044" width="43.7109375" style="169" customWidth="1"/>
    <col min="4045" max="4045" width="52.85546875" style="169" customWidth="1"/>
    <col min="4046" max="4047" width="20.5703125" style="169" bestFit="1" customWidth="1"/>
    <col min="4048" max="4049" width="18.7109375" style="169" bestFit="1" customWidth="1"/>
    <col min="4050" max="4050" width="20.5703125" style="169" bestFit="1" customWidth="1"/>
    <col min="4051" max="4051" width="25" style="169" bestFit="1" customWidth="1"/>
    <col min="4052" max="4052" width="44.140625" style="169" customWidth="1"/>
    <col min="4053" max="4053" width="16.42578125" style="169" customWidth="1"/>
    <col min="4054" max="4054" width="52.85546875" style="169" customWidth="1"/>
    <col min="4055" max="4056" width="20.5703125" style="169" bestFit="1" customWidth="1"/>
    <col min="4057" max="4058" width="18.7109375" style="169" bestFit="1" customWidth="1"/>
    <col min="4059" max="4059" width="20.5703125" style="169" bestFit="1" customWidth="1"/>
    <col min="4060" max="4060" width="25.7109375" style="169" customWidth="1"/>
    <col min="4061" max="4061" width="33.42578125" style="169" bestFit="1" customWidth="1"/>
    <col min="4062" max="4062" width="16.42578125" style="169" bestFit="1" customWidth="1"/>
    <col min="4063" max="4064" width="11.85546875" style="169" bestFit="1" customWidth="1"/>
    <col min="4065" max="4065" width="15.28515625" style="169" bestFit="1" customWidth="1"/>
    <col min="4066" max="4066" width="18.7109375" style="169" bestFit="1" customWidth="1"/>
    <col min="4067" max="4067" width="12.85546875" style="169" bestFit="1" customWidth="1"/>
    <col min="4068" max="4299" width="9.140625" style="169"/>
    <col min="4300" max="4300" width="43.7109375" style="169" customWidth="1"/>
    <col min="4301" max="4301" width="52.85546875" style="169" customWidth="1"/>
    <col min="4302" max="4303" width="20.5703125" style="169" bestFit="1" customWidth="1"/>
    <col min="4304" max="4305" width="18.7109375" style="169" bestFit="1" customWidth="1"/>
    <col min="4306" max="4306" width="20.5703125" style="169" bestFit="1" customWidth="1"/>
    <col min="4307" max="4307" width="25" style="169" bestFit="1" customWidth="1"/>
    <col min="4308" max="4308" width="44.140625" style="169" customWidth="1"/>
    <col min="4309" max="4309" width="16.42578125" style="169" customWidth="1"/>
    <col min="4310" max="4310" width="52.85546875" style="169" customWidth="1"/>
    <col min="4311" max="4312" width="20.5703125" style="169" bestFit="1" customWidth="1"/>
    <col min="4313" max="4314" width="18.7109375" style="169" bestFit="1" customWidth="1"/>
    <col min="4315" max="4315" width="20.5703125" style="169" bestFit="1" customWidth="1"/>
    <col min="4316" max="4316" width="25.7109375" style="169" customWidth="1"/>
    <col min="4317" max="4317" width="33.42578125" style="169" bestFit="1" customWidth="1"/>
    <col min="4318" max="4318" width="16.42578125" style="169" bestFit="1" customWidth="1"/>
    <col min="4319" max="4320" width="11.85546875" style="169" bestFit="1" customWidth="1"/>
    <col min="4321" max="4321" width="15.28515625" style="169" bestFit="1" customWidth="1"/>
    <col min="4322" max="4322" width="18.7109375" style="169" bestFit="1" customWidth="1"/>
    <col min="4323" max="4323" width="12.85546875" style="169" bestFit="1" customWidth="1"/>
    <col min="4324" max="4555" width="9.140625" style="169"/>
    <col min="4556" max="4556" width="43.7109375" style="169" customWidth="1"/>
    <col min="4557" max="4557" width="52.85546875" style="169" customWidth="1"/>
    <col min="4558" max="4559" width="20.5703125" style="169" bestFit="1" customWidth="1"/>
    <col min="4560" max="4561" width="18.7109375" style="169" bestFit="1" customWidth="1"/>
    <col min="4562" max="4562" width="20.5703125" style="169" bestFit="1" customWidth="1"/>
    <col min="4563" max="4563" width="25" style="169" bestFit="1" customWidth="1"/>
    <col min="4564" max="4564" width="44.140625" style="169" customWidth="1"/>
    <col min="4565" max="4565" width="16.42578125" style="169" customWidth="1"/>
    <col min="4566" max="4566" width="52.85546875" style="169" customWidth="1"/>
    <col min="4567" max="4568" width="20.5703125" style="169" bestFit="1" customWidth="1"/>
    <col min="4569" max="4570" width="18.7109375" style="169" bestFit="1" customWidth="1"/>
    <col min="4571" max="4571" width="20.5703125" style="169" bestFit="1" customWidth="1"/>
    <col min="4572" max="4572" width="25.7109375" style="169" customWidth="1"/>
    <col min="4573" max="4573" width="33.42578125" style="169" bestFit="1" customWidth="1"/>
    <col min="4574" max="4574" width="16.42578125" style="169" bestFit="1" customWidth="1"/>
    <col min="4575" max="4576" width="11.85546875" style="169" bestFit="1" customWidth="1"/>
    <col min="4577" max="4577" width="15.28515625" style="169" bestFit="1" customWidth="1"/>
    <col min="4578" max="4578" width="18.7109375" style="169" bestFit="1" customWidth="1"/>
    <col min="4579" max="4579" width="12.85546875" style="169" bestFit="1" customWidth="1"/>
    <col min="4580" max="4811" width="9.140625" style="169"/>
    <col min="4812" max="4812" width="43.7109375" style="169" customWidth="1"/>
    <col min="4813" max="4813" width="52.85546875" style="169" customWidth="1"/>
    <col min="4814" max="4815" width="20.5703125" style="169" bestFit="1" customWidth="1"/>
    <col min="4816" max="4817" width="18.7109375" style="169" bestFit="1" customWidth="1"/>
    <col min="4818" max="4818" width="20.5703125" style="169" bestFit="1" customWidth="1"/>
    <col min="4819" max="4819" width="25" style="169" bestFit="1" customWidth="1"/>
    <col min="4820" max="4820" width="44.140625" style="169" customWidth="1"/>
    <col min="4821" max="4821" width="16.42578125" style="169" customWidth="1"/>
    <col min="4822" max="4822" width="52.85546875" style="169" customWidth="1"/>
    <col min="4823" max="4824" width="20.5703125" style="169" bestFit="1" customWidth="1"/>
    <col min="4825" max="4826" width="18.7109375" style="169" bestFit="1" customWidth="1"/>
    <col min="4827" max="4827" width="20.5703125" style="169" bestFit="1" customWidth="1"/>
    <col min="4828" max="4828" width="25.7109375" style="169" customWidth="1"/>
    <col min="4829" max="4829" width="33.42578125" style="169" bestFit="1" customWidth="1"/>
    <col min="4830" max="4830" width="16.42578125" style="169" bestFit="1" customWidth="1"/>
    <col min="4831" max="4832" width="11.85546875" style="169" bestFit="1" customWidth="1"/>
    <col min="4833" max="4833" width="15.28515625" style="169" bestFit="1" customWidth="1"/>
    <col min="4834" max="4834" width="18.7109375" style="169" bestFit="1" customWidth="1"/>
    <col min="4835" max="4835" width="12.85546875" style="169" bestFit="1" customWidth="1"/>
    <col min="4836" max="5067" width="9.140625" style="169"/>
    <col min="5068" max="5068" width="43.7109375" style="169" customWidth="1"/>
    <col min="5069" max="5069" width="52.85546875" style="169" customWidth="1"/>
    <col min="5070" max="5071" width="20.5703125" style="169" bestFit="1" customWidth="1"/>
    <col min="5072" max="5073" width="18.7109375" style="169" bestFit="1" customWidth="1"/>
    <col min="5074" max="5074" width="20.5703125" style="169" bestFit="1" customWidth="1"/>
    <col min="5075" max="5075" width="25" style="169" bestFit="1" customWidth="1"/>
    <col min="5076" max="5076" width="44.140625" style="169" customWidth="1"/>
    <col min="5077" max="5077" width="16.42578125" style="169" customWidth="1"/>
    <col min="5078" max="5078" width="52.85546875" style="169" customWidth="1"/>
    <col min="5079" max="5080" width="20.5703125" style="169" bestFit="1" customWidth="1"/>
    <col min="5081" max="5082" width="18.7109375" style="169" bestFit="1" customWidth="1"/>
    <col min="5083" max="5083" width="20.5703125" style="169" bestFit="1" customWidth="1"/>
    <col min="5084" max="5084" width="25.7109375" style="169" customWidth="1"/>
    <col min="5085" max="5085" width="33.42578125" style="169" bestFit="1" customWidth="1"/>
    <col min="5086" max="5086" width="16.42578125" style="169" bestFit="1" customWidth="1"/>
    <col min="5087" max="5088" width="11.85546875" style="169" bestFit="1" customWidth="1"/>
    <col min="5089" max="5089" width="15.28515625" style="169" bestFit="1" customWidth="1"/>
    <col min="5090" max="5090" width="18.7109375" style="169" bestFit="1" customWidth="1"/>
    <col min="5091" max="5091" width="12.85546875" style="169" bestFit="1" customWidth="1"/>
    <col min="5092" max="5323" width="9.140625" style="169"/>
    <col min="5324" max="5324" width="43.7109375" style="169" customWidth="1"/>
    <col min="5325" max="5325" width="52.85546875" style="169" customWidth="1"/>
    <col min="5326" max="5327" width="20.5703125" style="169" bestFit="1" customWidth="1"/>
    <col min="5328" max="5329" width="18.7109375" style="169" bestFit="1" customWidth="1"/>
    <col min="5330" max="5330" width="20.5703125" style="169" bestFit="1" customWidth="1"/>
    <col min="5331" max="5331" width="25" style="169" bestFit="1" customWidth="1"/>
    <col min="5332" max="5332" width="44.140625" style="169" customWidth="1"/>
    <col min="5333" max="5333" width="16.42578125" style="169" customWidth="1"/>
    <col min="5334" max="5334" width="52.85546875" style="169" customWidth="1"/>
    <col min="5335" max="5336" width="20.5703125" style="169" bestFit="1" customWidth="1"/>
    <col min="5337" max="5338" width="18.7109375" style="169" bestFit="1" customWidth="1"/>
    <col min="5339" max="5339" width="20.5703125" style="169" bestFit="1" customWidth="1"/>
    <col min="5340" max="5340" width="25.7109375" style="169" customWidth="1"/>
    <col min="5341" max="5341" width="33.42578125" style="169" bestFit="1" customWidth="1"/>
    <col min="5342" max="5342" width="16.42578125" style="169" bestFit="1" customWidth="1"/>
    <col min="5343" max="5344" width="11.85546875" style="169" bestFit="1" customWidth="1"/>
    <col min="5345" max="5345" width="15.28515625" style="169" bestFit="1" customWidth="1"/>
    <col min="5346" max="5346" width="18.7109375" style="169" bestFit="1" customWidth="1"/>
    <col min="5347" max="5347" width="12.85546875" style="169" bestFit="1" customWidth="1"/>
    <col min="5348" max="5579" width="9.140625" style="169"/>
    <col min="5580" max="5580" width="43.7109375" style="169" customWidth="1"/>
    <col min="5581" max="5581" width="52.85546875" style="169" customWidth="1"/>
    <col min="5582" max="5583" width="20.5703125" style="169" bestFit="1" customWidth="1"/>
    <col min="5584" max="5585" width="18.7109375" style="169" bestFit="1" customWidth="1"/>
    <col min="5586" max="5586" width="20.5703125" style="169" bestFit="1" customWidth="1"/>
    <col min="5587" max="5587" width="25" style="169" bestFit="1" customWidth="1"/>
    <col min="5588" max="5588" width="44.140625" style="169" customWidth="1"/>
    <col min="5589" max="5589" width="16.42578125" style="169" customWidth="1"/>
    <col min="5590" max="5590" width="52.85546875" style="169" customWidth="1"/>
    <col min="5591" max="5592" width="20.5703125" style="169" bestFit="1" customWidth="1"/>
    <col min="5593" max="5594" width="18.7109375" style="169" bestFit="1" customWidth="1"/>
    <col min="5595" max="5595" width="20.5703125" style="169" bestFit="1" customWidth="1"/>
    <col min="5596" max="5596" width="25.7109375" style="169" customWidth="1"/>
    <col min="5597" max="5597" width="33.42578125" style="169" bestFit="1" customWidth="1"/>
    <col min="5598" max="5598" width="16.42578125" style="169" bestFit="1" customWidth="1"/>
    <col min="5599" max="5600" width="11.85546875" style="169" bestFit="1" customWidth="1"/>
    <col min="5601" max="5601" width="15.28515625" style="169" bestFit="1" customWidth="1"/>
    <col min="5602" max="5602" width="18.7109375" style="169" bestFit="1" customWidth="1"/>
    <col min="5603" max="5603" width="12.85546875" style="169" bestFit="1" customWidth="1"/>
    <col min="5604" max="5835" width="9.140625" style="169"/>
    <col min="5836" max="5836" width="43.7109375" style="169" customWidth="1"/>
    <col min="5837" max="5837" width="52.85546875" style="169" customWidth="1"/>
    <col min="5838" max="5839" width="20.5703125" style="169" bestFit="1" customWidth="1"/>
    <col min="5840" max="5841" width="18.7109375" style="169" bestFit="1" customWidth="1"/>
    <col min="5842" max="5842" width="20.5703125" style="169" bestFit="1" customWidth="1"/>
    <col min="5843" max="5843" width="25" style="169" bestFit="1" customWidth="1"/>
    <col min="5844" max="5844" width="44.140625" style="169" customWidth="1"/>
    <col min="5845" max="5845" width="16.42578125" style="169" customWidth="1"/>
    <col min="5846" max="5846" width="52.85546875" style="169" customWidth="1"/>
    <col min="5847" max="5848" width="20.5703125" style="169" bestFit="1" customWidth="1"/>
    <col min="5849" max="5850" width="18.7109375" style="169" bestFit="1" customWidth="1"/>
    <col min="5851" max="5851" width="20.5703125" style="169" bestFit="1" customWidth="1"/>
    <col min="5852" max="5852" width="25.7109375" style="169" customWidth="1"/>
    <col min="5853" max="5853" width="33.42578125" style="169" bestFit="1" customWidth="1"/>
    <col min="5854" max="5854" width="16.42578125" style="169" bestFit="1" customWidth="1"/>
    <col min="5855" max="5856" width="11.85546875" style="169" bestFit="1" customWidth="1"/>
    <col min="5857" max="5857" width="15.28515625" style="169" bestFit="1" customWidth="1"/>
    <col min="5858" max="5858" width="18.7109375" style="169" bestFit="1" customWidth="1"/>
    <col min="5859" max="5859" width="12.85546875" style="169" bestFit="1" customWidth="1"/>
    <col min="5860" max="6091" width="9.140625" style="169"/>
    <col min="6092" max="6092" width="43.7109375" style="169" customWidth="1"/>
    <col min="6093" max="6093" width="52.85546875" style="169" customWidth="1"/>
    <col min="6094" max="6095" width="20.5703125" style="169" bestFit="1" customWidth="1"/>
    <col min="6096" max="6097" width="18.7109375" style="169" bestFit="1" customWidth="1"/>
    <col min="6098" max="6098" width="20.5703125" style="169" bestFit="1" customWidth="1"/>
    <col min="6099" max="6099" width="25" style="169" bestFit="1" customWidth="1"/>
    <col min="6100" max="6100" width="44.140625" style="169" customWidth="1"/>
    <col min="6101" max="6101" width="16.42578125" style="169" customWidth="1"/>
    <col min="6102" max="6102" width="52.85546875" style="169" customWidth="1"/>
    <col min="6103" max="6104" width="20.5703125" style="169" bestFit="1" customWidth="1"/>
    <col min="6105" max="6106" width="18.7109375" style="169" bestFit="1" customWidth="1"/>
    <col min="6107" max="6107" width="20.5703125" style="169" bestFit="1" customWidth="1"/>
    <col min="6108" max="6108" width="25.7109375" style="169" customWidth="1"/>
    <col min="6109" max="6109" width="33.42578125" style="169" bestFit="1" customWidth="1"/>
    <col min="6110" max="6110" width="16.42578125" style="169" bestFit="1" customWidth="1"/>
    <col min="6111" max="6112" width="11.85546875" style="169" bestFit="1" customWidth="1"/>
    <col min="6113" max="6113" width="15.28515625" style="169" bestFit="1" customWidth="1"/>
    <col min="6114" max="6114" width="18.7109375" style="169" bestFit="1" customWidth="1"/>
    <col min="6115" max="6115" width="12.85546875" style="169" bestFit="1" customWidth="1"/>
    <col min="6116" max="6347" width="9.140625" style="169"/>
    <col min="6348" max="6348" width="43.7109375" style="169" customWidth="1"/>
    <col min="6349" max="6349" width="52.85546875" style="169" customWidth="1"/>
    <col min="6350" max="6351" width="20.5703125" style="169" bestFit="1" customWidth="1"/>
    <col min="6352" max="6353" width="18.7109375" style="169" bestFit="1" customWidth="1"/>
    <col min="6354" max="6354" width="20.5703125" style="169" bestFit="1" customWidth="1"/>
    <col min="6355" max="6355" width="25" style="169" bestFit="1" customWidth="1"/>
    <col min="6356" max="6356" width="44.140625" style="169" customWidth="1"/>
    <col min="6357" max="6357" width="16.42578125" style="169" customWidth="1"/>
    <col min="6358" max="6358" width="52.85546875" style="169" customWidth="1"/>
    <col min="6359" max="6360" width="20.5703125" style="169" bestFit="1" customWidth="1"/>
    <col min="6361" max="6362" width="18.7109375" style="169" bestFit="1" customWidth="1"/>
    <col min="6363" max="6363" width="20.5703125" style="169" bestFit="1" customWidth="1"/>
    <col min="6364" max="6364" width="25.7109375" style="169" customWidth="1"/>
    <col min="6365" max="6365" width="33.42578125" style="169" bestFit="1" customWidth="1"/>
    <col min="6366" max="6366" width="16.42578125" style="169" bestFit="1" customWidth="1"/>
    <col min="6367" max="6368" width="11.85546875" style="169" bestFit="1" customWidth="1"/>
    <col min="6369" max="6369" width="15.28515625" style="169" bestFit="1" customWidth="1"/>
    <col min="6370" max="6370" width="18.7109375" style="169" bestFit="1" customWidth="1"/>
    <col min="6371" max="6371" width="12.85546875" style="169" bestFit="1" customWidth="1"/>
    <col min="6372" max="6603" width="9.140625" style="169"/>
    <col min="6604" max="6604" width="43.7109375" style="169" customWidth="1"/>
    <col min="6605" max="6605" width="52.85546875" style="169" customWidth="1"/>
    <col min="6606" max="6607" width="20.5703125" style="169" bestFit="1" customWidth="1"/>
    <col min="6608" max="6609" width="18.7109375" style="169" bestFit="1" customWidth="1"/>
    <col min="6610" max="6610" width="20.5703125" style="169" bestFit="1" customWidth="1"/>
    <col min="6611" max="6611" width="25" style="169" bestFit="1" customWidth="1"/>
    <col min="6612" max="6612" width="44.140625" style="169" customWidth="1"/>
    <col min="6613" max="6613" width="16.42578125" style="169" customWidth="1"/>
    <col min="6614" max="6614" width="52.85546875" style="169" customWidth="1"/>
    <col min="6615" max="6616" width="20.5703125" style="169" bestFit="1" customWidth="1"/>
    <col min="6617" max="6618" width="18.7109375" style="169" bestFit="1" customWidth="1"/>
    <col min="6619" max="6619" width="20.5703125" style="169" bestFit="1" customWidth="1"/>
    <col min="6620" max="6620" width="25.7109375" style="169" customWidth="1"/>
    <col min="6621" max="6621" width="33.42578125" style="169" bestFit="1" customWidth="1"/>
    <col min="6622" max="6622" width="16.42578125" style="169" bestFit="1" customWidth="1"/>
    <col min="6623" max="6624" width="11.85546875" style="169" bestFit="1" customWidth="1"/>
    <col min="6625" max="6625" width="15.28515625" style="169" bestFit="1" customWidth="1"/>
    <col min="6626" max="6626" width="18.7109375" style="169" bestFit="1" customWidth="1"/>
    <col min="6627" max="6627" width="12.85546875" style="169" bestFit="1" customWidth="1"/>
    <col min="6628" max="6859" width="9.140625" style="169"/>
    <col min="6860" max="6860" width="43.7109375" style="169" customWidth="1"/>
    <col min="6861" max="6861" width="52.85546875" style="169" customWidth="1"/>
    <col min="6862" max="6863" width="20.5703125" style="169" bestFit="1" customWidth="1"/>
    <col min="6864" max="6865" width="18.7109375" style="169" bestFit="1" customWidth="1"/>
    <col min="6866" max="6866" width="20.5703125" style="169" bestFit="1" customWidth="1"/>
    <col min="6867" max="6867" width="25" style="169" bestFit="1" customWidth="1"/>
    <col min="6868" max="6868" width="44.140625" style="169" customWidth="1"/>
    <col min="6869" max="6869" width="16.42578125" style="169" customWidth="1"/>
    <col min="6870" max="6870" width="52.85546875" style="169" customWidth="1"/>
    <col min="6871" max="6872" width="20.5703125" style="169" bestFit="1" customWidth="1"/>
    <col min="6873" max="6874" width="18.7109375" style="169" bestFit="1" customWidth="1"/>
    <col min="6875" max="6875" width="20.5703125" style="169" bestFit="1" customWidth="1"/>
    <col min="6876" max="6876" width="25.7109375" style="169" customWidth="1"/>
    <col min="6877" max="6877" width="33.42578125" style="169" bestFit="1" customWidth="1"/>
    <col min="6878" max="6878" width="16.42578125" style="169" bestFit="1" customWidth="1"/>
    <col min="6879" max="6880" width="11.85546875" style="169" bestFit="1" customWidth="1"/>
    <col min="6881" max="6881" width="15.28515625" style="169" bestFit="1" customWidth="1"/>
    <col min="6882" max="6882" width="18.7109375" style="169" bestFit="1" customWidth="1"/>
    <col min="6883" max="6883" width="12.85546875" style="169" bestFit="1" customWidth="1"/>
    <col min="6884" max="7115" width="9.140625" style="169"/>
    <col min="7116" max="7116" width="43.7109375" style="169" customWidth="1"/>
    <col min="7117" max="7117" width="52.85546875" style="169" customWidth="1"/>
    <col min="7118" max="7119" width="20.5703125" style="169" bestFit="1" customWidth="1"/>
    <col min="7120" max="7121" width="18.7109375" style="169" bestFit="1" customWidth="1"/>
    <col min="7122" max="7122" width="20.5703125" style="169" bestFit="1" customWidth="1"/>
    <col min="7123" max="7123" width="25" style="169" bestFit="1" customWidth="1"/>
    <col min="7124" max="7124" width="44.140625" style="169" customWidth="1"/>
    <col min="7125" max="7125" width="16.42578125" style="169" customWidth="1"/>
    <col min="7126" max="7126" width="52.85546875" style="169" customWidth="1"/>
    <col min="7127" max="7128" width="20.5703125" style="169" bestFit="1" customWidth="1"/>
    <col min="7129" max="7130" width="18.7109375" style="169" bestFit="1" customWidth="1"/>
    <col min="7131" max="7131" width="20.5703125" style="169" bestFit="1" customWidth="1"/>
    <col min="7132" max="7132" width="25.7109375" style="169" customWidth="1"/>
    <col min="7133" max="7133" width="33.42578125" style="169" bestFit="1" customWidth="1"/>
    <col min="7134" max="7134" width="16.42578125" style="169" bestFit="1" customWidth="1"/>
    <col min="7135" max="7136" width="11.85546875" style="169" bestFit="1" customWidth="1"/>
    <col min="7137" max="7137" width="15.28515625" style="169" bestFit="1" customWidth="1"/>
    <col min="7138" max="7138" width="18.7109375" style="169" bestFit="1" customWidth="1"/>
    <col min="7139" max="7139" width="12.85546875" style="169" bestFit="1" customWidth="1"/>
    <col min="7140" max="7371" width="9.140625" style="169"/>
    <col min="7372" max="7372" width="43.7109375" style="169" customWidth="1"/>
    <col min="7373" max="7373" width="52.85546875" style="169" customWidth="1"/>
    <col min="7374" max="7375" width="20.5703125" style="169" bestFit="1" customWidth="1"/>
    <col min="7376" max="7377" width="18.7109375" style="169" bestFit="1" customWidth="1"/>
    <col min="7378" max="7378" width="20.5703125" style="169" bestFit="1" customWidth="1"/>
    <col min="7379" max="7379" width="25" style="169" bestFit="1" customWidth="1"/>
    <col min="7380" max="7380" width="44.140625" style="169" customWidth="1"/>
    <col min="7381" max="7381" width="16.42578125" style="169" customWidth="1"/>
    <col min="7382" max="7382" width="52.85546875" style="169" customWidth="1"/>
    <col min="7383" max="7384" width="20.5703125" style="169" bestFit="1" customWidth="1"/>
    <col min="7385" max="7386" width="18.7109375" style="169" bestFit="1" customWidth="1"/>
    <col min="7387" max="7387" width="20.5703125" style="169" bestFit="1" customWidth="1"/>
    <col min="7388" max="7388" width="25.7109375" style="169" customWidth="1"/>
    <col min="7389" max="7389" width="33.42578125" style="169" bestFit="1" customWidth="1"/>
    <col min="7390" max="7390" width="16.42578125" style="169" bestFit="1" customWidth="1"/>
    <col min="7391" max="7392" width="11.85546875" style="169" bestFit="1" customWidth="1"/>
    <col min="7393" max="7393" width="15.28515625" style="169" bestFit="1" customWidth="1"/>
    <col min="7394" max="7394" width="18.7109375" style="169" bestFit="1" customWidth="1"/>
    <col min="7395" max="7395" width="12.85546875" style="169" bestFit="1" customWidth="1"/>
    <col min="7396" max="7627" width="9.140625" style="169"/>
    <col min="7628" max="7628" width="43.7109375" style="169" customWidth="1"/>
    <col min="7629" max="7629" width="52.85546875" style="169" customWidth="1"/>
    <col min="7630" max="7631" width="20.5703125" style="169" bestFit="1" customWidth="1"/>
    <col min="7632" max="7633" width="18.7109375" style="169" bestFit="1" customWidth="1"/>
    <col min="7634" max="7634" width="20.5703125" style="169" bestFit="1" customWidth="1"/>
    <col min="7635" max="7635" width="25" style="169" bestFit="1" customWidth="1"/>
    <col min="7636" max="7636" width="44.140625" style="169" customWidth="1"/>
    <col min="7637" max="7637" width="16.42578125" style="169" customWidth="1"/>
    <col min="7638" max="7638" width="52.85546875" style="169" customWidth="1"/>
    <col min="7639" max="7640" width="20.5703125" style="169" bestFit="1" customWidth="1"/>
    <col min="7641" max="7642" width="18.7109375" style="169" bestFit="1" customWidth="1"/>
    <col min="7643" max="7643" width="20.5703125" style="169" bestFit="1" customWidth="1"/>
    <col min="7644" max="7644" width="25.7109375" style="169" customWidth="1"/>
    <col min="7645" max="7645" width="33.42578125" style="169" bestFit="1" customWidth="1"/>
    <col min="7646" max="7646" width="16.42578125" style="169" bestFit="1" customWidth="1"/>
    <col min="7647" max="7648" width="11.85546875" style="169" bestFit="1" customWidth="1"/>
    <col min="7649" max="7649" width="15.28515625" style="169" bestFit="1" customWidth="1"/>
    <col min="7650" max="7650" width="18.7109375" style="169" bestFit="1" customWidth="1"/>
    <col min="7651" max="7651" width="12.85546875" style="169" bestFit="1" customWidth="1"/>
    <col min="7652" max="7883" width="9.140625" style="169"/>
    <col min="7884" max="7884" width="43.7109375" style="169" customWidth="1"/>
    <col min="7885" max="7885" width="52.85546875" style="169" customWidth="1"/>
    <col min="7886" max="7887" width="20.5703125" style="169" bestFit="1" customWidth="1"/>
    <col min="7888" max="7889" width="18.7109375" style="169" bestFit="1" customWidth="1"/>
    <col min="7890" max="7890" width="20.5703125" style="169" bestFit="1" customWidth="1"/>
    <col min="7891" max="7891" width="25" style="169" bestFit="1" customWidth="1"/>
    <col min="7892" max="7892" width="44.140625" style="169" customWidth="1"/>
    <col min="7893" max="7893" width="16.42578125" style="169" customWidth="1"/>
    <col min="7894" max="7894" width="52.85546875" style="169" customWidth="1"/>
    <col min="7895" max="7896" width="20.5703125" style="169" bestFit="1" customWidth="1"/>
    <col min="7897" max="7898" width="18.7109375" style="169" bestFit="1" customWidth="1"/>
    <col min="7899" max="7899" width="20.5703125" style="169" bestFit="1" customWidth="1"/>
    <col min="7900" max="7900" width="25.7109375" style="169" customWidth="1"/>
    <col min="7901" max="7901" width="33.42578125" style="169" bestFit="1" customWidth="1"/>
    <col min="7902" max="7902" width="16.42578125" style="169" bestFit="1" customWidth="1"/>
    <col min="7903" max="7904" width="11.85546875" style="169" bestFit="1" customWidth="1"/>
    <col min="7905" max="7905" width="15.28515625" style="169" bestFit="1" customWidth="1"/>
    <col min="7906" max="7906" width="18.7109375" style="169" bestFit="1" customWidth="1"/>
    <col min="7907" max="7907" width="12.85546875" style="169" bestFit="1" customWidth="1"/>
    <col min="7908" max="8139" width="9.140625" style="169"/>
    <col min="8140" max="8140" width="43.7109375" style="169" customWidth="1"/>
    <col min="8141" max="8141" width="52.85546875" style="169" customWidth="1"/>
    <col min="8142" max="8143" width="20.5703125" style="169" bestFit="1" customWidth="1"/>
    <col min="8144" max="8145" width="18.7109375" style="169" bestFit="1" customWidth="1"/>
    <col min="8146" max="8146" width="20.5703125" style="169" bestFit="1" customWidth="1"/>
    <col min="8147" max="8147" width="25" style="169" bestFit="1" customWidth="1"/>
    <col min="8148" max="8148" width="44.140625" style="169" customWidth="1"/>
    <col min="8149" max="8149" width="16.42578125" style="169" customWidth="1"/>
    <col min="8150" max="8150" width="52.85546875" style="169" customWidth="1"/>
    <col min="8151" max="8152" width="20.5703125" style="169" bestFit="1" customWidth="1"/>
    <col min="8153" max="8154" width="18.7109375" style="169" bestFit="1" customWidth="1"/>
    <col min="8155" max="8155" width="20.5703125" style="169" bestFit="1" customWidth="1"/>
    <col min="8156" max="8156" width="25.7109375" style="169" customWidth="1"/>
    <col min="8157" max="8157" width="33.42578125" style="169" bestFit="1" customWidth="1"/>
    <col min="8158" max="8158" width="16.42578125" style="169" bestFit="1" customWidth="1"/>
    <col min="8159" max="8160" width="11.85546875" style="169" bestFit="1" customWidth="1"/>
    <col min="8161" max="8161" width="15.28515625" style="169" bestFit="1" customWidth="1"/>
    <col min="8162" max="8162" width="18.7109375" style="169" bestFit="1" customWidth="1"/>
    <col min="8163" max="8163" width="12.85546875" style="169" bestFit="1" customWidth="1"/>
    <col min="8164" max="8395" width="9.140625" style="169"/>
    <col min="8396" max="8396" width="43.7109375" style="169" customWidth="1"/>
    <col min="8397" max="8397" width="52.85546875" style="169" customWidth="1"/>
    <col min="8398" max="8399" width="20.5703125" style="169" bestFit="1" customWidth="1"/>
    <col min="8400" max="8401" width="18.7109375" style="169" bestFit="1" customWidth="1"/>
    <col min="8402" max="8402" width="20.5703125" style="169" bestFit="1" customWidth="1"/>
    <col min="8403" max="8403" width="25" style="169" bestFit="1" customWidth="1"/>
    <col min="8404" max="8404" width="44.140625" style="169" customWidth="1"/>
    <col min="8405" max="8405" width="16.42578125" style="169" customWidth="1"/>
    <col min="8406" max="8406" width="52.85546875" style="169" customWidth="1"/>
    <col min="8407" max="8408" width="20.5703125" style="169" bestFit="1" customWidth="1"/>
    <col min="8409" max="8410" width="18.7109375" style="169" bestFit="1" customWidth="1"/>
    <col min="8411" max="8411" width="20.5703125" style="169" bestFit="1" customWidth="1"/>
    <col min="8412" max="8412" width="25.7109375" style="169" customWidth="1"/>
    <col min="8413" max="8413" width="33.42578125" style="169" bestFit="1" customWidth="1"/>
    <col min="8414" max="8414" width="16.42578125" style="169" bestFit="1" customWidth="1"/>
    <col min="8415" max="8416" width="11.85546875" style="169" bestFit="1" customWidth="1"/>
    <col min="8417" max="8417" width="15.28515625" style="169" bestFit="1" customWidth="1"/>
    <col min="8418" max="8418" width="18.7109375" style="169" bestFit="1" customWidth="1"/>
    <col min="8419" max="8419" width="12.85546875" style="169" bestFit="1" customWidth="1"/>
    <col min="8420" max="8651" width="9.140625" style="169"/>
    <col min="8652" max="8652" width="43.7109375" style="169" customWidth="1"/>
    <col min="8653" max="8653" width="52.85546875" style="169" customWidth="1"/>
    <col min="8654" max="8655" width="20.5703125" style="169" bestFit="1" customWidth="1"/>
    <col min="8656" max="8657" width="18.7109375" style="169" bestFit="1" customWidth="1"/>
    <col min="8658" max="8658" width="20.5703125" style="169" bestFit="1" customWidth="1"/>
    <col min="8659" max="8659" width="25" style="169" bestFit="1" customWidth="1"/>
    <col min="8660" max="8660" width="44.140625" style="169" customWidth="1"/>
    <col min="8661" max="8661" width="16.42578125" style="169" customWidth="1"/>
    <col min="8662" max="8662" width="52.85546875" style="169" customWidth="1"/>
    <col min="8663" max="8664" width="20.5703125" style="169" bestFit="1" customWidth="1"/>
    <col min="8665" max="8666" width="18.7109375" style="169" bestFit="1" customWidth="1"/>
    <col min="8667" max="8667" width="20.5703125" style="169" bestFit="1" customWidth="1"/>
    <col min="8668" max="8668" width="25.7109375" style="169" customWidth="1"/>
    <col min="8669" max="8669" width="33.42578125" style="169" bestFit="1" customWidth="1"/>
    <col min="8670" max="8670" width="16.42578125" style="169" bestFit="1" customWidth="1"/>
    <col min="8671" max="8672" width="11.85546875" style="169" bestFit="1" customWidth="1"/>
    <col min="8673" max="8673" width="15.28515625" style="169" bestFit="1" customWidth="1"/>
    <col min="8674" max="8674" width="18.7109375" style="169" bestFit="1" customWidth="1"/>
    <col min="8675" max="8675" width="12.85546875" style="169" bestFit="1" customWidth="1"/>
    <col min="8676" max="8907" width="9.140625" style="169"/>
    <col min="8908" max="8908" width="43.7109375" style="169" customWidth="1"/>
    <col min="8909" max="8909" width="52.85546875" style="169" customWidth="1"/>
    <col min="8910" max="8911" width="20.5703125" style="169" bestFit="1" customWidth="1"/>
    <col min="8912" max="8913" width="18.7109375" style="169" bestFit="1" customWidth="1"/>
    <col min="8914" max="8914" width="20.5703125" style="169" bestFit="1" customWidth="1"/>
    <col min="8915" max="8915" width="25" style="169" bestFit="1" customWidth="1"/>
    <col min="8916" max="8916" width="44.140625" style="169" customWidth="1"/>
    <col min="8917" max="8917" width="16.42578125" style="169" customWidth="1"/>
    <col min="8918" max="8918" width="52.85546875" style="169" customWidth="1"/>
    <col min="8919" max="8920" width="20.5703125" style="169" bestFit="1" customWidth="1"/>
    <col min="8921" max="8922" width="18.7109375" style="169" bestFit="1" customWidth="1"/>
    <col min="8923" max="8923" width="20.5703125" style="169" bestFit="1" customWidth="1"/>
    <col min="8924" max="8924" width="25.7109375" style="169" customWidth="1"/>
    <col min="8925" max="8925" width="33.42578125" style="169" bestFit="1" customWidth="1"/>
    <col min="8926" max="8926" width="16.42578125" style="169" bestFit="1" customWidth="1"/>
    <col min="8927" max="8928" width="11.85546875" style="169" bestFit="1" customWidth="1"/>
    <col min="8929" max="8929" width="15.28515625" style="169" bestFit="1" customWidth="1"/>
    <col min="8930" max="8930" width="18.7109375" style="169" bestFit="1" customWidth="1"/>
    <col min="8931" max="8931" width="12.85546875" style="169" bestFit="1" customWidth="1"/>
    <col min="8932" max="9163" width="9.140625" style="169"/>
    <col min="9164" max="9164" width="43.7109375" style="169" customWidth="1"/>
    <col min="9165" max="9165" width="52.85546875" style="169" customWidth="1"/>
    <col min="9166" max="9167" width="20.5703125" style="169" bestFit="1" customWidth="1"/>
    <col min="9168" max="9169" width="18.7109375" style="169" bestFit="1" customWidth="1"/>
    <col min="9170" max="9170" width="20.5703125" style="169" bestFit="1" customWidth="1"/>
    <col min="9171" max="9171" width="25" style="169" bestFit="1" customWidth="1"/>
    <col min="9172" max="9172" width="44.140625" style="169" customWidth="1"/>
    <col min="9173" max="9173" width="16.42578125" style="169" customWidth="1"/>
    <col min="9174" max="9174" width="52.85546875" style="169" customWidth="1"/>
    <col min="9175" max="9176" width="20.5703125" style="169" bestFit="1" customWidth="1"/>
    <col min="9177" max="9178" width="18.7109375" style="169" bestFit="1" customWidth="1"/>
    <col min="9179" max="9179" width="20.5703125" style="169" bestFit="1" customWidth="1"/>
    <col min="9180" max="9180" width="25.7109375" style="169" customWidth="1"/>
    <col min="9181" max="9181" width="33.42578125" style="169" bestFit="1" customWidth="1"/>
    <col min="9182" max="9182" width="16.42578125" style="169" bestFit="1" customWidth="1"/>
    <col min="9183" max="9184" width="11.85546875" style="169" bestFit="1" customWidth="1"/>
    <col min="9185" max="9185" width="15.28515625" style="169" bestFit="1" customWidth="1"/>
    <col min="9186" max="9186" width="18.7109375" style="169" bestFit="1" customWidth="1"/>
    <col min="9187" max="9187" width="12.85546875" style="169" bestFit="1" customWidth="1"/>
    <col min="9188" max="9419" width="9.140625" style="169"/>
    <col min="9420" max="9420" width="43.7109375" style="169" customWidth="1"/>
    <col min="9421" max="9421" width="52.85546875" style="169" customWidth="1"/>
    <col min="9422" max="9423" width="20.5703125" style="169" bestFit="1" customWidth="1"/>
    <col min="9424" max="9425" width="18.7109375" style="169" bestFit="1" customWidth="1"/>
    <col min="9426" max="9426" width="20.5703125" style="169" bestFit="1" customWidth="1"/>
    <col min="9427" max="9427" width="25" style="169" bestFit="1" customWidth="1"/>
    <col min="9428" max="9428" width="44.140625" style="169" customWidth="1"/>
    <col min="9429" max="9429" width="16.42578125" style="169" customWidth="1"/>
    <col min="9430" max="9430" width="52.85546875" style="169" customWidth="1"/>
    <col min="9431" max="9432" width="20.5703125" style="169" bestFit="1" customWidth="1"/>
    <col min="9433" max="9434" width="18.7109375" style="169" bestFit="1" customWidth="1"/>
    <col min="9435" max="9435" width="20.5703125" style="169" bestFit="1" customWidth="1"/>
    <col min="9436" max="9436" width="25.7109375" style="169" customWidth="1"/>
    <col min="9437" max="9437" width="33.42578125" style="169" bestFit="1" customWidth="1"/>
    <col min="9438" max="9438" width="16.42578125" style="169" bestFit="1" customWidth="1"/>
    <col min="9439" max="9440" width="11.85546875" style="169" bestFit="1" customWidth="1"/>
    <col min="9441" max="9441" width="15.28515625" style="169" bestFit="1" customWidth="1"/>
    <col min="9442" max="9442" width="18.7109375" style="169" bestFit="1" customWidth="1"/>
    <col min="9443" max="9443" width="12.85546875" style="169" bestFit="1" customWidth="1"/>
    <col min="9444" max="9675" width="9.140625" style="169"/>
    <col min="9676" max="9676" width="43.7109375" style="169" customWidth="1"/>
    <col min="9677" max="9677" width="52.85546875" style="169" customWidth="1"/>
    <col min="9678" max="9679" width="20.5703125" style="169" bestFit="1" customWidth="1"/>
    <col min="9680" max="9681" width="18.7109375" style="169" bestFit="1" customWidth="1"/>
    <col min="9682" max="9682" width="20.5703125" style="169" bestFit="1" customWidth="1"/>
    <col min="9683" max="9683" width="25" style="169" bestFit="1" customWidth="1"/>
    <col min="9684" max="9684" width="44.140625" style="169" customWidth="1"/>
    <col min="9685" max="9685" width="16.42578125" style="169" customWidth="1"/>
    <col min="9686" max="9686" width="52.85546875" style="169" customWidth="1"/>
    <col min="9687" max="9688" width="20.5703125" style="169" bestFit="1" customWidth="1"/>
    <col min="9689" max="9690" width="18.7109375" style="169" bestFit="1" customWidth="1"/>
    <col min="9691" max="9691" width="20.5703125" style="169" bestFit="1" customWidth="1"/>
    <col min="9692" max="9692" width="25.7109375" style="169" customWidth="1"/>
    <col min="9693" max="9693" width="33.42578125" style="169" bestFit="1" customWidth="1"/>
    <col min="9694" max="9694" width="16.42578125" style="169" bestFit="1" customWidth="1"/>
    <col min="9695" max="9696" width="11.85546875" style="169" bestFit="1" customWidth="1"/>
    <col min="9697" max="9697" width="15.28515625" style="169" bestFit="1" customWidth="1"/>
    <col min="9698" max="9698" width="18.7109375" style="169" bestFit="1" customWidth="1"/>
    <col min="9699" max="9699" width="12.85546875" style="169" bestFit="1" customWidth="1"/>
    <col min="9700" max="9931" width="9.140625" style="169"/>
    <col min="9932" max="9932" width="43.7109375" style="169" customWidth="1"/>
    <col min="9933" max="9933" width="52.85546875" style="169" customWidth="1"/>
    <col min="9934" max="9935" width="20.5703125" style="169" bestFit="1" customWidth="1"/>
    <col min="9936" max="9937" width="18.7109375" style="169" bestFit="1" customWidth="1"/>
    <col min="9938" max="9938" width="20.5703125" style="169" bestFit="1" customWidth="1"/>
    <col min="9939" max="9939" width="25" style="169" bestFit="1" customWidth="1"/>
    <col min="9940" max="9940" width="44.140625" style="169" customWidth="1"/>
    <col min="9941" max="9941" width="16.42578125" style="169" customWidth="1"/>
    <col min="9942" max="9942" width="52.85546875" style="169" customWidth="1"/>
    <col min="9943" max="9944" width="20.5703125" style="169" bestFit="1" customWidth="1"/>
    <col min="9945" max="9946" width="18.7109375" style="169" bestFit="1" customWidth="1"/>
    <col min="9947" max="9947" width="20.5703125" style="169" bestFit="1" customWidth="1"/>
    <col min="9948" max="9948" width="25.7109375" style="169" customWidth="1"/>
    <col min="9949" max="9949" width="33.42578125" style="169" bestFit="1" customWidth="1"/>
    <col min="9950" max="9950" width="16.42578125" style="169" bestFit="1" customWidth="1"/>
    <col min="9951" max="9952" width="11.85546875" style="169" bestFit="1" customWidth="1"/>
    <col min="9953" max="9953" width="15.28515625" style="169" bestFit="1" customWidth="1"/>
    <col min="9954" max="9954" width="18.7109375" style="169" bestFit="1" customWidth="1"/>
    <col min="9955" max="9955" width="12.85546875" style="169" bestFit="1" customWidth="1"/>
    <col min="9956" max="10187" width="9.140625" style="169"/>
    <col min="10188" max="10188" width="43.7109375" style="169" customWidth="1"/>
    <col min="10189" max="10189" width="52.85546875" style="169" customWidth="1"/>
    <col min="10190" max="10191" width="20.5703125" style="169" bestFit="1" customWidth="1"/>
    <col min="10192" max="10193" width="18.7109375" style="169" bestFit="1" customWidth="1"/>
    <col min="10194" max="10194" width="20.5703125" style="169" bestFit="1" customWidth="1"/>
    <col min="10195" max="10195" width="25" style="169" bestFit="1" customWidth="1"/>
    <col min="10196" max="10196" width="44.140625" style="169" customWidth="1"/>
    <col min="10197" max="10197" width="16.42578125" style="169" customWidth="1"/>
    <col min="10198" max="10198" width="52.85546875" style="169" customWidth="1"/>
    <col min="10199" max="10200" width="20.5703125" style="169" bestFit="1" customWidth="1"/>
    <col min="10201" max="10202" width="18.7109375" style="169" bestFit="1" customWidth="1"/>
    <col min="10203" max="10203" width="20.5703125" style="169" bestFit="1" customWidth="1"/>
    <col min="10204" max="10204" width="25.7109375" style="169" customWidth="1"/>
    <col min="10205" max="10205" width="33.42578125" style="169" bestFit="1" customWidth="1"/>
    <col min="10206" max="10206" width="16.42578125" style="169" bestFit="1" customWidth="1"/>
    <col min="10207" max="10208" width="11.85546875" style="169" bestFit="1" customWidth="1"/>
    <col min="10209" max="10209" width="15.28515625" style="169" bestFit="1" customWidth="1"/>
    <col min="10210" max="10210" width="18.7109375" style="169" bestFit="1" customWidth="1"/>
    <col min="10211" max="10211" width="12.85546875" style="169" bestFit="1" customWidth="1"/>
    <col min="10212" max="10443" width="9.140625" style="169"/>
    <col min="10444" max="10444" width="43.7109375" style="169" customWidth="1"/>
    <col min="10445" max="10445" width="52.85546875" style="169" customWidth="1"/>
    <col min="10446" max="10447" width="20.5703125" style="169" bestFit="1" customWidth="1"/>
    <col min="10448" max="10449" width="18.7109375" style="169" bestFit="1" customWidth="1"/>
    <col min="10450" max="10450" width="20.5703125" style="169" bestFit="1" customWidth="1"/>
    <col min="10451" max="10451" width="25" style="169" bestFit="1" customWidth="1"/>
    <col min="10452" max="10452" width="44.140625" style="169" customWidth="1"/>
    <col min="10453" max="10453" width="16.42578125" style="169" customWidth="1"/>
    <col min="10454" max="10454" width="52.85546875" style="169" customWidth="1"/>
    <col min="10455" max="10456" width="20.5703125" style="169" bestFit="1" customWidth="1"/>
    <col min="10457" max="10458" width="18.7109375" style="169" bestFit="1" customWidth="1"/>
    <col min="10459" max="10459" width="20.5703125" style="169" bestFit="1" customWidth="1"/>
    <col min="10460" max="10460" width="25.7109375" style="169" customWidth="1"/>
    <col min="10461" max="10461" width="33.42578125" style="169" bestFit="1" customWidth="1"/>
    <col min="10462" max="10462" width="16.42578125" style="169" bestFit="1" customWidth="1"/>
    <col min="10463" max="10464" width="11.85546875" style="169" bestFit="1" customWidth="1"/>
    <col min="10465" max="10465" width="15.28515625" style="169" bestFit="1" customWidth="1"/>
    <col min="10466" max="10466" width="18.7109375" style="169" bestFit="1" customWidth="1"/>
    <col min="10467" max="10467" width="12.85546875" style="169" bestFit="1" customWidth="1"/>
    <col min="10468" max="10699" width="9.140625" style="169"/>
    <col min="10700" max="10700" width="43.7109375" style="169" customWidth="1"/>
    <col min="10701" max="10701" width="52.85546875" style="169" customWidth="1"/>
    <col min="10702" max="10703" width="20.5703125" style="169" bestFit="1" customWidth="1"/>
    <col min="10704" max="10705" width="18.7109375" style="169" bestFit="1" customWidth="1"/>
    <col min="10706" max="10706" width="20.5703125" style="169" bestFit="1" customWidth="1"/>
    <col min="10707" max="10707" width="25" style="169" bestFit="1" customWidth="1"/>
    <col min="10708" max="10708" width="44.140625" style="169" customWidth="1"/>
    <col min="10709" max="10709" width="16.42578125" style="169" customWidth="1"/>
    <col min="10710" max="10710" width="52.85546875" style="169" customWidth="1"/>
    <col min="10711" max="10712" width="20.5703125" style="169" bestFit="1" customWidth="1"/>
    <col min="10713" max="10714" width="18.7109375" style="169" bestFit="1" customWidth="1"/>
    <col min="10715" max="10715" width="20.5703125" style="169" bestFit="1" customWidth="1"/>
    <col min="10716" max="10716" width="25.7109375" style="169" customWidth="1"/>
    <col min="10717" max="10717" width="33.42578125" style="169" bestFit="1" customWidth="1"/>
    <col min="10718" max="10718" width="16.42578125" style="169" bestFit="1" customWidth="1"/>
    <col min="10719" max="10720" width="11.85546875" style="169" bestFit="1" customWidth="1"/>
    <col min="10721" max="10721" width="15.28515625" style="169" bestFit="1" customWidth="1"/>
    <col min="10722" max="10722" width="18.7109375" style="169" bestFit="1" customWidth="1"/>
    <col min="10723" max="10723" width="12.85546875" style="169" bestFit="1" customWidth="1"/>
    <col min="10724" max="10955" width="9.140625" style="169"/>
    <col min="10956" max="10956" width="43.7109375" style="169" customWidth="1"/>
    <col min="10957" max="10957" width="52.85546875" style="169" customWidth="1"/>
    <col min="10958" max="10959" width="20.5703125" style="169" bestFit="1" customWidth="1"/>
    <col min="10960" max="10961" width="18.7109375" style="169" bestFit="1" customWidth="1"/>
    <col min="10962" max="10962" width="20.5703125" style="169" bestFit="1" customWidth="1"/>
    <col min="10963" max="10963" width="25" style="169" bestFit="1" customWidth="1"/>
    <col min="10964" max="10964" width="44.140625" style="169" customWidth="1"/>
    <col min="10965" max="10965" width="16.42578125" style="169" customWidth="1"/>
    <col min="10966" max="10966" width="52.85546875" style="169" customWidth="1"/>
    <col min="10967" max="10968" width="20.5703125" style="169" bestFit="1" customWidth="1"/>
    <col min="10969" max="10970" width="18.7109375" style="169" bestFit="1" customWidth="1"/>
    <col min="10971" max="10971" width="20.5703125" style="169" bestFit="1" customWidth="1"/>
    <col min="10972" max="10972" width="25.7109375" style="169" customWidth="1"/>
    <col min="10973" max="10973" width="33.42578125" style="169" bestFit="1" customWidth="1"/>
    <col min="10974" max="10974" width="16.42578125" style="169" bestFit="1" customWidth="1"/>
    <col min="10975" max="10976" width="11.85546875" style="169" bestFit="1" customWidth="1"/>
    <col min="10977" max="10977" width="15.28515625" style="169" bestFit="1" customWidth="1"/>
    <col min="10978" max="10978" width="18.7109375" style="169" bestFit="1" customWidth="1"/>
    <col min="10979" max="10979" width="12.85546875" style="169" bestFit="1" customWidth="1"/>
    <col min="10980" max="11211" width="9.140625" style="169"/>
    <col min="11212" max="11212" width="43.7109375" style="169" customWidth="1"/>
    <col min="11213" max="11213" width="52.85546875" style="169" customWidth="1"/>
    <col min="11214" max="11215" width="20.5703125" style="169" bestFit="1" customWidth="1"/>
    <col min="11216" max="11217" width="18.7109375" style="169" bestFit="1" customWidth="1"/>
    <col min="11218" max="11218" width="20.5703125" style="169" bestFit="1" customWidth="1"/>
    <col min="11219" max="11219" width="25" style="169" bestFit="1" customWidth="1"/>
    <col min="11220" max="11220" width="44.140625" style="169" customWidth="1"/>
    <col min="11221" max="11221" width="16.42578125" style="169" customWidth="1"/>
    <col min="11222" max="11222" width="52.85546875" style="169" customWidth="1"/>
    <col min="11223" max="11224" width="20.5703125" style="169" bestFit="1" customWidth="1"/>
    <col min="11225" max="11226" width="18.7109375" style="169" bestFit="1" customWidth="1"/>
    <col min="11227" max="11227" width="20.5703125" style="169" bestFit="1" customWidth="1"/>
    <col min="11228" max="11228" width="25.7109375" style="169" customWidth="1"/>
    <col min="11229" max="11229" width="33.42578125" style="169" bestFit="1" customWidth="1"/>
    <col min="11230" max="11230" width="16.42578125" style="169" bestFit="1" customWidth="1"/>
    <col min="11231" max="11232" width="11.85546875" style="169" bestFit="1" customWidth="1"/>
    <col min="11233" max="11233" width="15.28515625" style="169" bestFit="1" customWidth="1"/>
    <col min="11234" max="11234" width="18.7109375" style="169" bestFit="1" customWidth="1"/>
    <col min="11235" max="11235" width="12.85546875" style="169" bestFit="1" customWidth="1"/>
    <col min="11236" max="11467" width="9.140625" style="169"/>
    <col min="11468" max="11468" width="43.7109375" style="169" customWidth="1"/>
    <col min="11469" max="11469" width="52.85546875" style="169" customWidth="1"/>
    <col min="11470" max="11471" width="20.5703125" style="169" bestFit="1" customWidth="1"/>
    <col min="11472" max="11473" width="18.7109375" style="169" bestFit="1" customWidth="1"/>
    <col min="11474" max="11474" width="20.5703125" style="169" bestFit="1" customWidth="1"/>
    <col min="11475" max="11475" width="25" style="169" bestFit="1" customWidth="1"/>
    <col min="11476" max="11476" width="44.140625" style="169" customWidth="1"/>
    <col min="11477" max="11477" width="16.42578125" style="169" customWidth="1"/>
    <col min="11478" max="11478" width="52.85546875" style="169" customWidth="1"/>
    <col min="11479" max="11480" width="20.5703125" style="169" bestFit="1" customWidth="1"/>
    <col min="11481" max="11482" width="18.7109375" style="169" bestFit="1" customWidth="1"/>
    <col min="11483" max="11483" width="20.5703125" style="169" bestFit="1" customWidth="1"/>
    <col min="11484" max="11484" width="25.7109375" style="169" customWidth="1"/>
    <col min="11485" max="11485" width="33.42578125" style="169" bestFit="1" customWidth="1"/>
    <col min="11486" max="11486" width="16.42578125" style="169" bestFit="1" customWidth="1"/>
    <col min="11487" max="11488" width="11.85546875" style="169" bestFit="1" customWidth="1"/>
    <col min="11489" max="11489" width="15.28515625" style="169" bestFit="1" customWidth="1"/>
    <col min="11490" max="11490" width="18.7109375" style="169" bestFit="1" customWidth="1"/>
    <col min="11491" max="11491" width="12.85546875" style="169" bestFit="1" customWidth="1"/>
    <col min="11492" max="11723" width="9.140625" style="169"/>
    <col min="11724" max="11724" width="43.7109375" style="169" customWidth="1"/>
    <col min="11725" max="11725" width="52.85546875" style="169" customWidth="1"/>
    <col min="11726" max="11727" width="20.5703125" style="169" bestFit="1" customWidth="1"/>
    <col min="11728" max="11729" width="18.7109375" style="169" bestFit="1" customWidth="1"/>
    <col min="11730" max="11730" width="20.5703125" style="169" bestFit="1" customWidth="1"/>
    <col min="11731" max="11731" width="25" style="169" bestFit="1" customWidth="1"/>
    <col min="11732" max="11732" width="44.140625" style="169" customWidth="1"/>
    <col min="11733" max="11733" width="16.42578125" style="169" customWidth="1"/>
    <col min="11734" max="11734" width="52.85546875" style="169" customWidth="1"/>
    <col min="11735" max="11736" width="20.5703125" style="169" bestFit="1" customWidth="1"/>
    <col min="11737" max="11738" width="18.7109375" style="169" bestFit="1" customWidth="1"/>
    <col min="11739" max="11739" width="20.5703125" style="169" bestFit="1" customWidth="1"/>
    <col min="11740" max="11740" width="25.7109375" style="169" customWidth="1"/>
    <col min="11741" max="11741" width="33.42578125" style="169" bestFit="1" customWidth="1"/>
    <col min="11742" max="11742" width="16.42578125" style="169" bestFit="1" customWidth="1"/>
    <col min="11743" max="11744" width="11.85546875" style="169" bestFit="1" customWidth="1"/>
    <col min="11745" max="11745" width="15.28515625" style="169" bestFit="1" customWidth="1"/>
    <col min="11746" max="11746" width="18.7109375" style="169" bestFit="1" customWidth="1"/>
    <col min="11747" max="11747" width="12.85546875" style="169" bestFit="1" customWidth="1"/>
    <col min="11748" max="11979" width="9.140625" style="169"/>
    <col min="11980" max="11980" width="43.7109375" style="169" customWidth="1"/>
    <col min="11981" max="11981" width="52.85546875" style="169" customWidth="1"/>
    <col min="11982" max="11983" width="20.5703125" style="169" bestFit="1" customWidth="1"/>
    <col min="11984" max="11985" width="18.7109375" style="169" bestFit="1" customWidth="1"/>
    <col min="11986" max="11986" width="20.5703125" style="169" bestFit="1" customWidth="1"/>
    <col min="11987" max="11987" width="25" style="169" bestFit="1" customWidth="1"/>
    <col min="11988" max="11988" width="44.140625" style="169" customWidth="1"/>
    <col min="11989" max="11989" width="16.42578125" style="169" customWidth="1"/>
    <col min="11990" max="11990" width="52.85546875" style="169" customWidth="1"/>
    <col min="11991" max="11992" width="20.5703125" style="169" bestFit="1" customWidth="1"/>
    <col min="11993" max="11994" width="18.7109375" style="169" bestFit="1" customWidth="1"/>
    <col min="11995" max="11995" width="20.5703125" style="169" bestFit="1" customWidth="1"/>
    <col min="11996" max="11996" width="25.7109375" style="169" customWidth="1"/>
    <col min="11997" max="11997" width="33.42578125" style="169" bestFit="1" customWidth="1"/>
    <col min="11998" max="11998" width="16.42578125" style="169" bestFit="1" customWidth="1"/>
    <col min="11999" max="12000" width="11.85546875" style="169" bestFit="1" customWidth="1"/>
    <col min="12001" max="12001" width="15.28515625" style="169" bestFit="1" customWidth="1"/>
    <col min="12002" max="12002" width="18.7109375" style="169" bestFit="1" customWidth="1"/>
    <col min="12003" max="12003" width="12.85546875" style="169" bestFit="1" customWidth="1"/>
    <col min="12004" max="12235" width="9.140625" style="169"/>
    <col min="12236" max="12236" width="43.7109375" style="169" customWidth="1"/>
    <col min="12237" max="12237" width="52.85546875" style="169" customWidth="1"/>
    <col min="12238" max="12239" width="20.5703125" style="169" bestFit="1" customWidth="1"/>
    <col min="12240" max="12241" width="18.7109375" style="169" bestFit="1" customWidth="1"/>
    <col min="12242" max="12242" width="20.5703125" style="169" bestFit="1" customWidth="1"/>
    <col min="12243" max="12243" width="25" style="169" bestFit="1" customWidth="1"/>
    <col min="12244" max="12244" width="44.140625" style="169" customWidth="1"/>
    <col min="12245" max="12245" width="16.42578125" style="169" customWidth="1"/>
    <col min="12246" max="12246" width="52.85546875" style="169" customWidth="1"/>
    <col min="12247" max="12248" width="20.5703125" style="169" bestFit="1" customWidth="1"/>
    <col min="12249" max="12250" width="18.7109375" style="169" bestFit="1" customWidth="1"/>
    <col min="12251" max="12251" width="20.5703125" style="169" bestFit="1" customWidth="1"/>
    <col min="12252" max="12252" width="25.7109375" style="169" customWidth="1"/>
    <col min="12253" max="12253" width="33.42578125" style="169" bestFit="1" customWidth="1"/>
    <col min="12254" max="12254" width="16.42578125" style="169" bestFit="1" customWidth="1"/>
    <col min="12255" max="12256" width="11.85546875" style="169" bestFit="1" customWidth="1"/>
    <col min="12257" max="12257" width="15.28515625" style="169" bestFit="1" customWidth="1"/>
    <col min="12258" max="12258" width="18.7109375" style="169" bestFit="1" customWidth="1"/>
    <col min="12259" max="12259" width="12.85546875" style="169" bestFit="1" customWidth="1"/>
    <col min="12260" max="12491" width="9.140625" style="169"/>
    <col min="12492" max="12492" width="43.7109375" style="169" customWidth="1"/>
    <col min="12493" max="12493" width="52.85546875" style="169" customWidth="1"/>
    <col min="12494" max="12495" width="20.5703125" style="169" bestFit="1" customWidth="1"/>
    <col min="12496" max="12497" width="18.7109375" style="169" bestFit="1" customWidth="1"/>
    <col min="12498" max="12498" width="20.5703125" style="169" bestFit="1" customWidth="1"/>
    <col min="12499" max="12499" width="25" style="169" bestFit="1" customWidth="1"/>
    <col min="12500" max="12500" width="44.140625" style="169" customWidth="1"/>
    <col min="12501" max="12501" width="16.42578125" style="169" customWidth="1"/>
    <col min="12502" max="12502" width="52.85546875" style="169" customWidth="1"/>
    <col min="12503" max="12504" width="20.5703125" style="169" bestFit="1" customWidth="1"/>
    <col min="12505" max="12506" width="18.7109375" style="169" bestFit="1" customWidth="1"/>
    <col min="12507" max="12507" width="20.5703125" style="169" bestFit="1" customWidth="1"/>
    <col min="12508" max="12508" width="25.7109375" style="169" customWidth="1"/>
    <col min="12509" max="12509" width="33.42578125" style="169" bestFit="1" customWidth="1"/>
    <col min="12510" max="12510" width="16.42578125" style="169" bestFit="1" customWidth="1"/>
    <col min="12511" max="12512" width="11.85546875" style="169" bestFit="1" customWidth="1"/>
    <col min="12513" max="12513" width="15.28515625" style="169" bestFit="1" customWidth="1"/>
    <col min="12514" max="12514" width="18.7109375" style="169" bestFit="1" customWidth="1"/>
    <col min="12515" max="12515" width="12.85546875" style="169" bestFit="1" customWidth="1"/>
    <col min="12516" max="12747" width="9.140625" style="169"/>
    <col min="12748" max="12748" width="43.7109375" style="169" customWidth="1"/>
    <col min="12749" max="12749" width="52.85546875" style="169" customWidth="1"/>
    <col min="12750" max="12751" width="20.5703125" style="169" bestFit="1" customWidth="1"/>
    <col min="12752" max="12753" width="18.7109375" style="169" bestFit="1" customWidth="1"/>
    <col min="12754" max="12754" width="20.5703125" style="169" bestFit="1" customWidth="1"/>
    <col min="12755" max="12755" width="25" style="169" bestFit="1" customWidth="1"/>
    <col min="12756" max="12756" width="44.140625" style="169" customWidth="1"/>
    <col min="12757" max="12757" width="16.42578125" style="169" customWidth="1"/>
    <col min="12758" max="12758" width="52.85546875" style="169" customWidth="1"/>
    <col min="12759" max="12760" width="20.5703125" style="169" bestFit="1" customWidth="1"/>
    <col min="12761" max="12762" width="18.7109375" style="169" bestFit="1" customWidth="1"/>
    <col min="12763" max="12763" width="20.5703125" style="169" bestFit="1" customWidth="1"/>
    <col min="12764" max="12764" width="25.7109375" style="169" customWidth="1"/>
    <col min="12765" max="12765" width="33.42578125" style="169" bestFit="1" customWidth="1"/>
    <col min="12766" max="12766" width="16.42578125" style="169" bestFit="1" customWidth="1"/>
    <col min="12767" max="12768" width="11.85546875" style="169" bestFit="1" customWidth="1"/>
    <col min="12769" max="12769" width="15.28515625" style="169" bestFit="1" customWidth="1"/>
    <col min="12770" max="12770" width="18.7109375" style="169" bestFit="1" customWidth="1"/>
    <col min="12771" max="12771" width="12.85546875" style="169" bestFit="1" customWidth="1"/>
    <col min="12772" max="13003" width="9.140625" style="169"/>
    <col min="13004" max="13004" width="43.7109375" style="169" customWidth="1"/>
    <col min="13005" max="13005" width="52.85546875" style="169" customWidth="1"/>
    <col min="13006" max="13007" width="20.5703125" style="169" bestFit="1" customWidth="1"/>
    <col min="13008" max="13009" width="18.7109375" style="169" bestFit="1" customWidth="1"/>
    <col min="13010" max="13010" width="20.5703125" style="169" bestFit="1" customWidth="1"/>
    <col min="13011" max="13011" width="25" style="169" bestFit="1" customWidth="1"/>
    <col min="13012" max="13012" width="44.140625" style="169" customWidth="1"/>
    <col min="13013" max="13013" width="16.42578125" style="169" customWidth="1"/>
    <col min="13014" max="13014" width="52.85546875" style="169" customWidth="1"/>
    <col min="13015" max="13016" width="20.5703125" style="169" bestFit="1" customWidth="1"/>
    <col min="13017" max="13018" width="18.7109375" style="169" bestFit="1" customWidth="1"/>
    <col min="13019" max="13019" width="20.5703125" style="169" bestFit="1" customWidth="1"/>
    <col min="13020" max="13020" width="25.7109375" style="169" customWidth="1"/>
    <col min="13021" max="13021" width="33.42578125" style="169" bestFit="1" customWidth="1"/>
    <col min="13022" max="13022" width="16.42578125" style="169" bestFit="1" customWidth="1"/>
    <col min="13023" max="13024" width="11.85546875" style="169" bestFit="1" customWidth="1"/>
    <col min="13025" max="13025" width="15.28515625" style="169" bestFit="1" customWidth="1"/>
    <col min="13026" max="13026" width="18.7109375" style="169" bestFit="1" customWidth="1"/>
    <col min="13027" max="13027" width="12.85546875" style="169" bestFit="1" customWidth="1"/>
    <col min="13028" max="13259" width="9.140625" style="169"/>
    <col min="13260" max="13260" width="43.7109375" style="169" customWidth="1"/>
    <col min="13261" max="13261" width="52.85546875" style="169" customWidth="1"/>
    <col min="13262" max="13263" width="20.5703125" style="169" bestFit="1" customWidth="1"/>
    <col min="13264" max="13265" width="18.7109375" style="169" bestFit="1" customWidth="1"/>
    <col min="13266" max="13266" width="20.5703125" style="169" bestFit="1" customWidth="1"/>
    <col min="13267" max="13267" width="25" style="169" bestFit="1" customWidth="1"/>
    <col min="13268" max="13268" width="44.140625" style="169" customWidth="1"/>
    <col min="13269" max="13269" width="16.42578125" style="169" customWidth="1"/>
    <col min="13270" max="13270" width="52.85546875" style="169" customWidth="1"/>
    <col min="13271" max="13272" width="20.5703125" style="169" bestFit="1" customWidth="1"/>
    <col min="13273" max="13274" width="18.7109375" style="169" bestFit="1" customWidth="1"/>
    <col min="13275" max="13275" width="20.5703125" style="169" bestFit="1" customWidth="1"/>
    <col min="13276" max="13276" width="25.7109375" style="169" customWidth="1"/>
    <col min="13277" max="13277" width="33.42578125" style="169" bestFit="1" customWidth="1"/>
    <col min="13278" max="13278" width="16.42578125" style="169" bestFit="1" customWidth="1"/>
    <col min="13279" max="13280" width="11.85546875" style="169" bestFit="1" customWidth="1"/>
    <col min="13281" max="13281" width="15.28515625" style="169" bestFit="1" customWidth="1"/>
    <col min="13282" max="13282" width="18.7109375" style="169" bestFit="1" customWidth="1"/>
    <col min="13283" max="13283" width="12.85546875" style="169" bestFit="1" customWidth="1"/>
    <col min="13284" max="13515" width="9.140625" style="169"/>
    <col min="13516" max="13516" width="43.7109375" style="169" customWidth="1"/>
    <col min="13517" max="13517" width="52.85546875" style="169" customWidth="1"/>
    <col min="13518" max="13519" width="20.5703125" style="169" bestFit="1" customWidth="1"/>
    <col min="13520" max="13521" width="18.7109375" style="169" bestFit="1" customWidth="1"/>
    <col min="13522" max="13522" width="20.5703125" style="169" bestFit="1" customWidth="1"/>
    <col min="13523" max="13523" width="25" style="169" bestFit="1" customWidth="1"/>
    <col min="13524" max="13524" width="44.140625" style="169" customWidth="1"/>
    <col min="13525" max="13525" width="16.42578125" style="169" customWidth="1"/>
    <col min="13526" max="13526" width="52.85546875" style="169" customWidth="1"/>
    <col min="13527" max="13528" width="20.5703125" style="169" bestFit="1" customWidth="1"/>
    <col min="13529" max="13530" width="18.7109375" style="169" bestFit="1" customWidth="1"/>
    <col min="13531" max="13531" width="20.5703125" style="169" bestFit="1" customWidth="1"/>
    <col min="13532" max="13532" width="25.7109375" style="169" customWidth="1"/>
    <col min="13533" max="13533" width="33.42578125" style="169" bestFit="1" customWidth="1"/>
    <col min="13534" max="13534" width="16.42578125" style="169" bestFit="1" customWidth="1"/>
    <col min="13535" max="13536" width="11.85546875" style="169" bestFit="1" customWidth="1"/>
    <col min="13537" max="13537" width="15.28515625" style="169" bestFit="1" customWidth="1"/>
    <col min="13538" max="13538" width="18.7109375" style="169" bestFit="1" customWidth="1"/>
    <col min="13539" max="13539" width="12.85546875" style="169" bestFit="1" customWidth="1"/>
    <col min="13540" max="13771" width="9.140625" style="169"/>
    <col min="13772" max="13772" width="43.7109375" style="169" customWidth="1"/>
    <col min="13773" max="13773" width="52.85546875" style="169" customWidth="1"/>
    <col min="13774" max="13775" width="20.5703125" style="169" bestFit="1" customWidth="1"/>
    <col min="13776" max="13777" width="18.7109375" style="169" bestFit="1" customWidth="1"/>
    <col min="13778" max="13778" width="20.5703125" style="169" bestFit="1" customWidth="1"/>
    <col min="13779" max="13779" width="25" style="169" bestFit="1" customWidth="1"/>
    <col min="13780" max="13780" width="44.140625" style="169" customWidth="1"/>
    <col min="13781" max="13781" width="16.42578125" style="169" customWidth="1"/>
    <col min="13782" max="13782" width="52.85546875" style="169" customWidth="1"/>
    <col min="13783" max="13784" width="20.5703125" style="169" bestFit="1" customWidth="1"/>
    <col min="13785" max="13786" width="18.7109375" style="169" bestFit="1" customWidth="1"/>
    <col min="13787" max="13787" width="20.5703125" style="169" bestFit="1" customWidth="1"/>
    <col min="13788" max="13788" width="25.7109375" style="169" customWidth="1"/>
    <col min="13789" max="13789" width="33.42578125" style="169" bestFit="1" customWidth="1"/>
    <col min="13790" max="13790" width="16.42578125" style="169" bestFit="1" customWidth="1"/>
    <col min="13791" max="13792" width="11.85546875" style="169" bestFit="1" customWidth="1"/>
    <col min="13793" max="13793" width="15.28515625" style="169" bestFit="1" customWidth="1"/>
    <col min="13794" max="13794" width="18.7109375" style="169" bestFit="1" customWidth="1"/>
    <col min="13795" max="13795" width="12.85546875" style="169" bestFit="1" customWidth="1"/>
    <col min="13796" max="14027" width="9.140625" style="169"/>
    <col min="14028" max="14028" width="43.7109375" style="169" customWidth="1"/>
    <col min="14029" max="14029" width="52.85546875" style="169" customWidth="1"/>
    <col min="14030" max="14031" width="20.5703125" style="169" bestFit="1" customWidth="1"/>
    <col min="14032" max="14033" width="18.7109375" style="169" bestFit="1" customWidth="1"/>
    <col min="14034" max="14034" width="20.5703125" style="169" bestFit="1" customWidth="1"/>
    <col min="14035" max="14035" width="25" style="169" bestFit="1" customWidth="1"/>
    <col min="14036" max="14036" width="44.140625" style="169" customWidth="1"/>
    <col min="14037" max="14037" width="16.42578125" style="169" customWidth="1"/>
    <col min="14038" max="14038" width="52.85546875" style="169" customWidth="1"/>
    <col min="14039" max="14040" width="20.5703125" style="169" bestFit="1" customWidth="1"/>
    <col min="14041" max="14042" width="18.7109375" style="169" bestFit="1" customWidth="1"/>
    <col min="14043" max="14043" width="20.5703125" style="169" bestFit="1" customWidth="1"/>
    <col min="14044" max="14044" width="25.7109375" style="169" customWidth="1"/>
    <col min="14045" max="14045" width="33.42578125" style="169" bestFit="1" customWidth="1"/>
    <col min="14046" max="14046" width="16.42578125" style="169" bestFit="1" customWidth="1"/>
    <col min="14047" max="14048" width="11.85546875" style="169" bestFit="1" customWidth="1"/>
    <col min="14049" max="14049" width="15.28515625" style="169" bestFit="1" customWidth="1"/>
    <col min="14050" max="14050" width="18.7109375" style="169" bestFit="1" customWidth="1"/>
    <col min="14051" max="14051" width="12.85546875" style="169" bestFit="1" customWidth="1"/>
    <col min="14052" max="14283" width="9.140625" style="169"/>
    <col min="14284" max="14284" width="43.7109375" style="169" customWidth="1"/>
    <col min="14285" max="14285" width="52.85546875" style="169" customWidth="1"/>
    <col min="14286" max="14287" width="20.5703125" style="169" bestFit="1" customWidth="1"/>
    <col min="14288" max="14289" width="18.7109375" style="169" bestFit="1" customWidth="1"/>
    <col min="14290" max="14290" width="20.5703125" style="169" bestFit="1" customWidth="1"/>
    <col min="14291" max="14291" width="25" style="169" bestFit="1" customWidth="1"/>
    <col min="14292" max="14292" width="44.140625" style="169" customWidth="1"/>
    <col min="14293" max="14293" width="16.42578125" style="169" customWidth="1"/>
    <col min="14294" max="14294" width="52.85546875" style="169" customWidth="1"/>
    <col min="14295" max="14296" width="20.5703125" style="169" bestFit="1" customWidth="1"/>
    <col min="14297" max="14298" width="18.7109375" style="169" bestFit="1" customWidth="1"/>
    <col min="14299" max="14299" width="20.5703125" style="169" bestFit="1" customWidth="1"/>
    <col min="14300" max="14300" width="25.7109375" style="169" customWidth="1"/>
    <col min="14301" max="14301" width="33.42578125" style="169" bestFit="1" customWidth="1"/>
    <col min="14302" max="14302" width="16.42578125" style="169" bestFit="1" customWidth="1"/>
    <col min="14303" max="14304" width="11.85546875" style="169" bestFit="1" customWidth="1"/>
    <col min="14305" max="14305" width="15.28515625" style="169" bestFit="1" customWidth="1"/>
    <col min="14306" max="14306" width="18.7109375" style="169" bestFit="1" customWidth="1"/>
    <col min="14307" max="14307" width="12.85546875" style="169" bestFit="1" customWidth="1"/>
    <col min="14308" max="14539" width="9.140625" style="169"/>
    <col min="14540" max="14540" width="43.7109375" style="169" customWidth="1"/>
    <col min="14541" max="14541" width="52.85546875" style="169" customWidth="1"/>
    <col min="14542" max="14543" width="20.5703125" style="169" bestFit="1" customWidth="1"/>
    <col min="14544" max="14545" width="18.7109375" style="169" bestFit="1" customWidth="1"/>
    <col min="14546" max="14546" width="20.5703125" style="169" bestFit="1" customWidth="1"/>
    <col min="14547" max="14547" width="25" style="169" bestFit="1" customWidth="1"/>
    <col min="14548" max="14548" width="44.140625" style="169" customWidth="1"/>
    <col min="14549" max="14549" width="16.42578125" style="169" customWidth="1"/>
    <col min="14550" max="14550" width="52.85546875" style="169" customWidth="1"/>
    <col min="14551" max="14552" width="20.5703125" style="169" bestFit="1" customWidth="1"/>
    <col min="14553" max="14554" width="18.7109375" style="169" bestFit="1" customWidth="1"/>
    <col min="14555" max="14555" width="20.5703125" style="169" bestFit="1" customWidth="1"/>
    <col min="14556" max="14556" width="25.7109375" style="169" customWidth="1"/>
    <col min="14557" max="14557" width="33.42578125" style="169" bestFit="1" customWidth="1"/>
    <col min="14558" max="14558" width="16.42578125" style="169" bestFit="1" customWidth="1"/>
    <col min="14559" max="14560" width="11.85546875" style="169" bestFit="1" customWidth="1"/>
    <col min="14561" max="14561" width="15.28515625" style="169" bestFit="1" customWidth="1"/>
    <col min="14562" max="14562" width="18.7109375" style="169" bestFit="1" customWidth="1"/>
    <col min="14563" max="14563" width="12.85546875" style="169" bestFit="1" customWidth="1"/>
    <col min="14564" max="14795" width="9.140625" style="169"/>
    <col min="14796" max="14796" width="43.7109375" style="169" customWidth="1"/>
    <col min="14797" max="14797" width="52.85546875" style="169" customWidth="1"/>
    <col min="14798" max="14799" width="20.5703125" style="169" bestFit="1" customWidth="1"/>
    <col min="14800" max="14801" width="18.7109375" style="169" bestFit="1" customWidth="1"/>
    <col min="14802" max="14802" width="20.5703125" style="169" bestFit="1" customWidth="1"/>
    <col min="14803" max="14803" width="25" style="169" bestFit="1" customWidth="1"/>
    <col min="14804" max="14804" width="44.140625" style="169" customWidth="1"/>
    <col min="14805" max="14805" width="16.42578125" style="169" customWidth="1"/>
    <col min="14806" max="14806" width="52.85546875" style="169" customWidth="1"/>
    <col min="14807" max="14808" width="20.5703125" style="169" bestFit="1" customWidth="1"/>
    <col min="14809" max="14810" width="18.7109375" style="169" bestFit="1" customWidth="1"/>
    <col min="14811" max="14811" width="20.5703125" style="169" bestFit="1" customWidth="1"/>
    <col min="14812" max="14812" width="25.7109375" style="169" customWidth="1"/>
    <col min="14813" max="14813" width="33.42578125" style="169" bestFit="1" customWidth="1"/>
    <col min="14814" max="14814" width="16.42578125" style="169" bestFit="1" customWidth="1"/>
    <col min="14815" max="14816" width="11.85546875" style="169" bestFit="1" customWidth="1"/>
    <col min="14817" max="14817" width="15.28515625" style="169" bestFit="1" customWidth="1"/>
    <col min="14818" max="14818" width="18.7109375" style="169" bestFit="1" customWidth="1"/>
    <col min="14819" max="14819" width="12.85546875" style="169" bestFit="1" customWidth="1"/>
    <col min="14820" max="15051" width="9.140625" style="169"/>
    <col min="15052" max="15052" width="43.7109375" style="169" customWidth="1"/>
    <col min="15053" max="15053" width="52.85546875" style="169" customWidth="1"/>
    <col min="15054" max="15055" width="20.5703125" style="169" bestFit="1" customWidth="1"/>
    <col min="15056" max="15057" width="18.7109375" style="169" bestFit="1" customWidth="1"/>
    <col min="15058" max="15058" width="20.5703125" style="169" bestFit="1" customWidth="1"/>
    <col min="15059" max="15059" width="25" style="169" bestFit="1" customWidth="1"/>
    <col min="15060" max="15060" width="44.140625" style="169" customWidth="1"/>
    <col min="15061" max="15061" width="16.42578125" style="169" customWidth="1"/>
    <col min="15062" max="15062" width="52.85546875" style="169" customWidth="1"/>
    <col min="15063" max="15064" width="20.5703125" style="169" bestFit="1" customWidth="1"/>
    <col min="15065" max="15066" width="18.7109375" style="169" bestFit="1" customWidth="1"/>
    <col min="15067" max="15067" width="20.5703125" style="169" bestFit="1" customWidth="1"/>
    <col min="15068" max="15068" width="25.7109375" style="169" customWidth="1"/>
    <col min="15069" max="15069" width="33.42578125" style="169" bestFit="1" customWidth="1"/>
    <col min="15070" max="15070" width="16.42578125" style="169" bestFit="1" customWidth="1"/>
    <col min="15071" max="15072" width="11.85546875" style="169" bestFit="1" customWidth="1"/>
    <col min="15073" max="15073" width="15.28515625" style="169" bestFit="1" customWidth="1"/>
    <col min="15074" max="15074" width="18.7109375" style="169" bestFit="1" customWidth="1"/>
    <col min="15075" max="15075" width="12.85546875" style="169" bestFit="1" customWidth="1"/>
    <col min="15076" max="15307" width="9.140625" style="169"/>
    <col min="15308" max="15308" width="43.7109375" style="169" customWidth="1"/>
    <col min="15309" max="15309" width="52.85546875" style="169" customWidth="1"/>
    <col min="15310" max="15311" width="20.5703125" style="169" bestFit="1" customWidth="1"/>
    <col min="15312" max="15313" width="18.7109375" style="169" bestFit="1" customWidth="1"/>
    <col min="15314" max="15314" width="20.5703125" style="169" bestFit="1" customWidth="1"/>
    <col min="15315" max="15315" width="25" style="169" bestFit="1" customWidth="1"/>
    <col min="15316" max="15316" width="44.140625" style="169" customWidth="1"/>
    <col min="15317" max="15317" width="16.42578125" style="169" customWidth="1"/>
    <col min="15318" max="15318" width="52.85546875" style="169" customWidth="1"/>
    <col min="15319" max="15320" width="20.5703125" style="169" bestFit="1" customWidth="1"/>
    <col min="15321" max="15322" width="18.7109375" style="169" bestFit="1" customWidth="1"/>
    <col min="15323" max="15323" width="20.5703125" style="169" bestFit="1" customWidth="1"/>
    <col min="15324" max="15324" width="25.7109375" style="169" customWidth="1"/>
    <col min="15325" max="15325" width="33.42578125" style="169" bestFit="1" customWidth="1"/>
    <col min="15326" max="15326" width="16.42578125" style="169" bestFit="1" customWidth="1"/>
    <col min="15327" max="15328" width="11.85546875" style="169" bestFit="1" customWidth="1"/>
    <col min="15329" max="15329" width="15.28515625" style="169" bestFit="1" customWidth="1"/>
    <col min="15330" max="15330" width="18.7109375" style="169" bestFit="1" customWidth="1"/>
    <col min="15331" max="15331" width="12.85546875" style="169" bestFit="1" customWidth="1"/>
    <col min="15332" max="15563" width="9.140625" style="169"/>
    <col min="15564" max="15564" width="43.7109375" style="169" customWidth="1"/>
    <col min="15565" max="15565" width="52.85546875" style="169" customWidth="1"/>
    <col min="15566" max="15567" width="20.5703125" style="169" bestFit="1" customWidth="1"/>
    <col min="15568" max="15569" width="18.7109375" style="169" bestFit="1" customWidth="1"/>
    <col min="15570" max="15570" width="20.5703125" style="169" bestFit="1" customWidth="1"/>
    <col min="15571" max="15571" width="25" style="169" bestFit="1" customWidth="1"/>
    <col min="15572" max="15572" width="44.140625" style="169" customWidth="1"/>
    <col min="15573" max="15573" width="16.42578125" style="169" customWidth="1"/>
    <col min="15574" max="15574" width="52.85546875" style="169" customWidth="1"/>
    <col min="15575" max="15576" width="20.5703125" style="169" bestFit="1" customWidth="1"/>
    <col min="15577" max="15578" width="18.7109375" style="169" bestFit="1" customWidth="1"/>
    <col min="15579" max="15579" width="20.5703125" style="169" bestFit="1" customWidth="1"/>
    <col min="15580" max="15580" width="25.7109375" style="169" customWidth="1"/>
    <col min="15581" max="15581" width="33.42578125" style="169" bestFit="1" customWidth="1"/>
    <col min="15582" max="15582" width="16.42578125" style="169" bestFit="1" customWidth="1"/>
    <col min="15583" max="15584" width="11.85546875" style="169" bestFit="1" customWidth="1"/>
    <col min="15585" max="15585" width="15.28515625" style="169" bestFit="1" customWidth="1"/>
    <col min="15586" max="15586" width="18.7109375" style="169" bestFit="1" customWidth="1"/>
    <col min="15587" max="15587" width="12.85546875" style="169" bestFit="1" customWidth="1"/>
    <col min="15588" max="15819" width="9.140625" style="169"/>
    <col min="15820" max="15820" width="43.7109375" style="169" customWidth="1"/>
    <col min="15821" max="15821" width="52.85546875" style="169" customWidth="1"/>
    <col min="15822" max="15823" width="20.5703125" style="169" bestFit="1" customWidth="1"/>
    <col min="15824" max="15825" width="18.7109375" style="169" bestFit="1" customWidth="1"/>
    <col min="15826" max="15826" width="20.5703125" style="169" bestFit="1" customWidth="1"/>
    <col min="15827" max="15827" width="25" style="169" bestFit="1" customWidth="1"/>
    <col min="15828" max="15828" width="44.140625" style="169" customWidth="1"/>
    <col min="15829" max="15829" width="16.42578125" style="169" customWidth="1"/>
    <col min="15830" max="15830" width="52.85546875" style="169" customWidth="1"/>
    <col min="15831" max="15832" width="20.5703125" style="169" bestFit="1" customWidth="1"/>
    <col min="15833" max="15834" width="18.7109375" style="169" bestFit="1" customWidth="1"/>
    <col min="15835" max="15835" width="20.5703125" style="169" bestFit="1" customWidth="1"/>
    <col min="15836" max="15836" width="25.7109375" style="169" customWidth="1"/>
    <col min="15837" max="15837" width="33.42578125" style="169" bestFit="1" customWidth="1"/>
    <col min="15838" max="15838" width="16.42578125" style="169" bestFit="1" customWidth="1"/>
    <col min="15839" max="15840" width="11.85546875" style="169" bestFit="1" customWidth="1"/>
    <col min="15841" max="15841" width="15.28515625" style="169" bestFit="1" customWidth="1"/>
    <col min="15842" max="15842" width="18.7109375" style="169" bestFit="1" customWidth="1"/>
    <col min="15843" max="15843" width="12.85546875" style="169" bestFit="1" customWidth="1"/>
    <col min="15844" max="16075" width="9.140625" style="169"/>
    <col min="16076" max="16076" width="43.7109375" style="169" customWidth="1"/>
    <col min="16077" max="16077" width="52.85546875" style="169" customWidth="1"/>
    <col min="16078" max="16079" width="20.5703125" style="169" bestFit="1" customWidth="1"/>
    <col min="16080" max="16081" width="18.7109375" style="169" bestFit="1" customWidth="1"/>
    <col min="16082" max="16082" width="20.5703125" style="169" bestFit="1" customWidth="1"/>
    <col min="16083" max="16083" width="25" style="169" bestFit="1" customWidth="1"/>
    <col min="16084" max="16084" width="44.140625" style="169" customWidth="1"/>
    <col min="16085" max="16085" width="16.42578125" style="169" customWidth="1"/>
    <col min="16086" max="16086" width="52.85546875" style="169" customWidth="1"/>
    <col min="16087" max="16088" width="20.5703125" style="169" bestFit="1" customWidth="1"/>
    <col min="16089" max="16090" width="18.7109375" style="169" bestFit="1" customWidth="1"/>
    <col min="16091" max="16091" width="20.5703125" style="169" bestFit="1" customWidth="1"/>
    <col min="16092" max="16092" width="25.7109375" style="169" customWidth="1"/>
    <col min="16093" max="16093" width="33.42578125" style="169" bestFit="1" customWidth="1"/>
    <col min="16094" max="16094" width="16.42578125" style="169" bestFit="1" customWidth="1"/>
    <col min="16095" max="16096" width="11.85546875" style="169" bestFit="1" customWidth="1"/>
    <col min="16097" max="16097" width="15.28515625" style="169" bestFit="1" customWidth="1"/>
    <col min="16098" max="16098" width="18.7109375" style="169" bestFit="1" customWidth="1"/>
    <col min="16099" max="16099" width="12.85546875" style="169" bestFit="1" customWidth="1"/>
    <col min="16100" max="16384" width="9.140625" style="169"/>
  </cols>
  <sheetData>
    <row r="1" spans="1:22">
      <c r="A1" s="599" t="s">
        <v>313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99"/>
      <c r="M1" s="599"/>
      <c r="N1" s="599"/>
      <c r="O1" s="599"/>
      <c r="P1" s="599"/>
      <c r="Q1" s="599"/>
      <c r="R1" s="599"/>
      <c r="S1" s="599"/>
      <c r="T1" s="599"/>
      <c r="U1" s="599"/>
      <c r="V1" s="599"/>
    </row>
    <row r="2" spans="1:22" ht="28.5">
      <c r="A2" s="600" t="s">
        <v>228</v>
      </c>
      <c r="B2" s="600"/>
      <c r="C2" s="187"/>
      <c r="D2" s="188"/>
      <c r="E2" s="188"/>
      <c r="F2" s="188"/>
      <c r="G2" s="189"/>
      <c r="H2" s="190"/>
      <c r="I2" s="190"/>
      <c r="J2" s="190"/>
      <c r="K2" s="190"/>
      <c r="L2" s="191"/>
      <c r="M2" s="191"/>
      <c r="N2" s="191"/>
      <c r="O2" s="191"/>
      <c r="P2" s="192"/>
      <c r="Q2" s="189"/>
      <c r="R2" s="193"/>
      <c r="S2" s="190"/>
      <c r="T2" s="193"/>
      <c r="U2" s="190"/>
      <c r="V2" s="190"/>
    </row>
    <row r="3" spans="1:22" s="194" customFormat="1" ht="18.75">
      <c r="A3" s="601" t="s">
        <v>46</v>
      </c>
      <c r="B3" s="602" t="s">
        <v>251</v>
      </c>
      <c r="C3" s="602"/>
      <c r="D3" s="602"/>
      <c r="E3" s="602"/>
      <c r="F3" s="602"/>
      <c r="G3" s="602"/>
      <c r="H3" s="602"/>
      <c r="I3" s="602"/>
      <c r="J3" s="602"/>
      <c r="K3" s="602" t="s">
        <v>314</v>
      </c>
      <c r="L3" s="602"/>
      <c r="M3" s="602"/>
      <c r="N3" s="602"/>
      <c r="O3" s="602"/>
      <c r="P3" s="602"/>
      <c r="Q3" s="602"/>
      <c r="R3" s="602"/>
      <c r="S3" s="602"/>
      <c r="T3" s="602" t="s">
        <v>229</v>
      </c>
      <c r="U3" s="602"/>
      <c r="V3" s="602"/>
    </row>
    <row r="4" spans="1:22" s="200" customFormat="1" ht="37.5">
      <c r="A4" s="601"/>
      <c r="B4" s="506" t="s">
        <v>98</v>
      </c>
      <c r="C4" s="195" t="s">
        <v>230</v>
      </c>
      <c r="D4" s="195" t="s">
        <v>231</v>
      </c>
      <c r="E4" s="506" t="s">
        <v>7</v>
      </c>
      <c r="F4" s="195" t="s">
        <v>100</v>
      </c>
      <c r="G4" s="195" t="s">
        <v>49</v>
      </c>
      <c r="H4" s="506" t="s">
        <v>101</v>
      </c>
      <c r="I4" s="506" t="s">
        <v>102</v>
      </c>
      <c r="J4" s="195" t="s">
        <v>103</v>
      </c>
      <c r="K4" s="506" t="s">
        <v>98</v>
      </c>
      <c r="L4" s="196" t="s">
        <v>230</v>
      </c>
      <c r="M4" s="196" t="s">
        <v>231</v>
      </c>
      <c r="N4" s="197" t="s">
        <v>7</v>
      </c>
      <c r="O4" s="198" t="s">
        <v>100</v>
      </c>
      <c r="P4" s="198" t="s">
        <v>49</v>
      </c>
      <c r="Q4" s="506" t="s">
        <v>101</v>
      </c>
      <c r="R4" s="506" t="s">
        <v>102</v>
      </c>
      <c r="S4" s="195" t="s">
        <v>103</v>
      </c>
      <c r="T4" s="199" t="s">
        <v>232</v>
      </c>
      <c r="U4" s="199" t="s">
        <v>233</v>
      </c>
      <c r="V4" s="195" t="s">
        <v>234</v>
      </c>
    </row>
    <row r="5" spans="1:22" s="204" customFormat="1" ht="18.75">
      <c r="A5" s="201" t="s">
        <v>63</v>
      </c>
      <c r="B5" s="202" t="s">
        <v>235</v>
      </c>
      <c r="C5" s="203">
        <f>SUM(C6:C18)</f>
        <v>8518437285.0695372</v>
      </c>
      <c r="D5" s="203">
        <f>SUM(D6:D18)</f>
        <v>1807319068.9348536</v>
      </c>
      <c r="E5" s="203">
        <f>SUM(E6:E18)</f>
        <v>1204123646.5227053</v>
      </c>
      <c r="F5" s="203">
        <f>SUM(F6:F18)</f>
        <v>778520463.32791018</v>
      </c>
      <c r="G5" s="203">
        <f>SUM(C5:F5)</f>
        <v>12308400463.855005</v>
      </c>
      <c r="H5" s="203">
        <f>SUM(H6:H18)</f>
        <v>2268131115212.1616</v>
      </c>
      <c r="I5" s="202"/>
      <c r="J5" s="202"/>
      <c r="K5" s="202" t="s">
        <v>235</v>
      </c>
      <c r="L5" s="203">
        <f t="shared" ref="L5:Q5" si="0">SUM(L6:L18)</f>
        <v>8893858835.4035435</v>
      </c>
      <c r="M5" s="203">
        <f t="shared" si="0"/>
        <v>1717240032.3105271</v>
      </c>
      <c r="N5" s="203">
        <f t="shared" si="0"/>
        <v>1192622730.6785073</v>
      </c>
      <c r="O5" s="203">
        <f t="shared" si="0"/>
        <v>732763275.41768074</v>
      </c>
      <c r="P5" s="203">
        <f t="shared" si="0"/>
        <v>12536484873.810259</v>
      </c>
      <c r="Q5" s="203">
        <f t="shared" si="0"/>
        <v>2335452809451.6577</v>
      </c>
      <c r="R5" s="202"/>
      <c r="S5" s="202"/>
      <c r="T5" s="202"/>
      <c r="U5" s="202"/>
      <c r="V5" s="202"/>
    </row>
    <row r="6" spans="1:22" s="215" customFormat="1" ht="18.75">
      <c r="A6" s="205" t="s">
        <v>64</v>
      </c>
      <c r="B6" s="206" t="s">
        <v>105</v>
      </c>
      <c r="C6" s="207">
        <v>835843175.7455132</v>
      </c>
      <c r="D6" s="207">
        <v>181259557.86135104</v>
      </c>
      <c r="E6" s="207">
        <v>121783566.99100992</v>
      </c>
      <c r="F6" s="207">
        <v>49625712.40978536</v>
      </c>
      <c r="G6" s="208">
        <f>SUM(C6:F6)</f>
        <v>1188512013.0076594</v>
      </c>
      <c r="H6" s="208">
        <v>234274920205.39578</v>
      </c>
      <c r="I6" s="209" t="s">
        <v>106</v>
      </c>
      <c r="J6" s="210">
        <f>G6/H6</f>
        <v>5.0731508603893902E-3</v>
      </c>
      <c r="K6" s="206" t="s">
        <v>105</v>
      </c>
      <c r="L6" s="208">
        <v>907607059.0702486</v>
      </c>
      <c r="M6" s="207">
        <v>166313545.01300657</v>
      </c>
      <c r="N6" s="207">
        <v>124339200.27265847</v>
      </c>
      <c r="O6" s="207">
        <v>52462276.242057927</v>
      </c>
      <c r="P6" s="207">
        <f>SUM(L6:O6)</f>
        <v>1250722080.5979717</v>
      </c>
      <c r="Q6" s="208">
        <v>242039525995.65125</v>
      </c>
      <c r="R6" s="209" t="s">
        <v>106</v>
      </c>
      <c r="S6" s="211">
        <f>P6/Q6</f>
        <v>5.1674290612370626E-3</v>
      </c>
      <c r="T6" s="212">
        <f>IF(G6=0,0,(P6-G6)/G6)*100</f>
        <v>5.2342817665664878</v>
      </c>
      <c r="U6" s="213">
        <f>IF(H6=0,0,(Q6-H6)/H6)*100</f>
        <v>3.3143137060714833</v>
      </c>
      <c r="V6" s="214">
        <f>IF(J6=0,0,(S6-J6)/J6)*100</f>
        <v>1.8583756612441067</v>
      </c>
    </row>
    <row r="7" spans="1:22" s="215" customFormat="1" ht="18.75">
      <c r="A7" s="205" t="s">
        <v>65</v>
      </c>
      <c r="B7" s="206" t="s">
        <v>107</v>
      </c>
      <c r="C7" s="207">
        <v>975194224.86958432</v>
      </c>
      <c r="D7" s="207">
        <v>194501410.28932968</v>
      </c>
      <c r="E7" s="207">
        <v>128558728.96680383</v>
      </c>
      <c r="F7" s="207">
        <v>53099477.570476405</v>
      </c>
      <c r="G7" s="208">
        <f t="shared" ref="G7:G58" si="1">SUM(C7:F7)</f>
        <v>1351353841.6961942</v>
      </c>
      <c r="H7" s="208">
        <v>282718428987.20001</v>
      </c>
      <c r="I7" s="209" t="s">
        <v>106</v>
      </c>
      <c r="J7" s="210">
        <f t="shared" ref="J7:J58" si="2">G7/H7</f>
        <v>4.7798576362256748E-3</v>
      </c>
      <c r="K7" s="206" t="s">
        <v>107</v>
      </c>
      <c r="L7" s="208">
        <v>1037010727.5990888</v>
      </c>
      <c r="M7" s="207">
        <v>207185044.73288989</v>
      </c>
      <c r="N7" s="207">
        <v>131477526.3252883</v>
      </c>
      <c r="O7" s="207">
        <v>55847170.71257931</v>
      </c>
      <c r="P7" s="207">
        <f t="shared" ref="P7:P58" si="3">SUM(L7:O7)</f>
        <v>1431520469.3698463</v>
      </c>
      <c r="Q7" s="208">
        <v>294558464274.36792</v>
      </c>
      <c r="R7" s="209" t="s">
        <v>106</v>
      </c>
      <c r="S7" s="211">
        <f t="shared" ref="S7:S20" si="4">P7/Q7</f>
        <v>4.8598857034929735E-3</v>
      </c>
      <c r="T7" s="212">
        <f t="shared" ref="T7:U58" si="5">IF(G7=0,0,(P7-G7)/G7)*100</f>
        <v>5.9323195154444903</v>
      </c>
      <c r="U7" s="213">
        <f t="shared" si="5"/>
        <v>4.1879248302217897</v>
      </c>
      <c r="V7" s="560">
        <f t="shared" ref="V7:V58" si="6">IF(J7=0,0,(S7-J7)/J7)*100</f>
        <v>1.6742772140488138</v>
      </c>
    </row>
    <row r="8" spans="1:22" s="215" customFormat="1" ht="18.75">
      <c r="A8" s="205" t="s">
        <v>66</v>
      </c>
      <c r="B8" s="206" t="s">
        <v>108</v>
      </c>
      <c r="C8" s="207">
        <v>873064994.22858548</v>
      </c>
      <c r="D8" s="207">
        <v>177456834.46322215</v>
      </c>
      <c r="E8" s="207">
        <v>115785272.06764099</v>
      </c>
      <c r="F8" s="207">
        <v>46721570.993320927</v>
      </c>
      <c r="G8" s="208">
        <f t="shared" si="1"/>
        <v>1213028671.7527695</v>
      </c>
      <c r="H8" s="208">
        <v>179274679859.64963</v>
      </c>
      <c r="I8" s="209" t="s">
        <v>106</v>
      </c>
      <c r="J8" s="210">
        <f t="shared" si="2"/>
        <v>6.7663134175022597E-3</v>
      </c>
      <c r="K8" s="206" t="s">
        <v>108</v>
      </c>
      <c r="L8" s="208">
        <v>926841510.65192378</v>
      </c>
      <c r="M8" s="207">
        <v>142906562.54555309</v>
      </c>
      <c r="N8" s="207">
        <v>119178595.73152241</v>
      </c>
      <c r="O8" s="207">
        <v>49611076.004519254</v>
      </c>
      <c r="P8" s="207">
        <f t="shared" si="3"/>
        <v>1238537744.9335184</v>
      </c>
      <c r="Q8" s="208">
        <v>188763877696.28708</v>
      </c>
      <c r="R8" s="209" t="s">
        <v>106</v>
      </c>
      <c r="S8" s="211">
        <f t="shared" si="4"/>
        <v>6.5613069621629208E-3</v>
      </c>
      <c r="T8" s="212">
        <f t="shared" si="5"/>
        <v>2.1029241744046767</v>
      </c>
      <c r="U8" s="213">
        <f t="shared" si="5"/>
        <v>5.2931054424787396</v>
      </c>
      <c r="V8" s="208">
        <f t="shared" si="6"/>
        <v>-3.029810218501757</v>
      </c>
    </row>
    <row r="9" spans="1:22" s="215" customFormat="1" ht="18.75">
      <c r="A9" s="205" t="s">
        <v>67</v>
      </c>
      <c r="B9" s="206" t="s">
        <v>109</v>
      </c>
      <c r="C9" s="207">
        <v>814349726.61500204</v>
      </c>
      <c r="D9" s="207">
        <v>156368170.31818059</v>
      </c>
      <c r="E9" s="207">
        <v>111535069.69451898</v>
      </c>
      <c r="F9" s="207">
        <v>60172600.626419932</v>
      </c>
      <c r="G9" s="208">
        <f t="shared" si="1"/>
        <v>1142425567.2541215</v>
      </c>
      <c r="H9" s="208">
        <v>145020985802.63165</v>
      </c>
      <c r="I9" s="209" t="s">
        <v>106</v>
      </c>
      <c r="J9" s="210">
        <f t="shared" si="2"/>
        <v>7.8776568848381821E-3</v>
      </c>
      <c r="K9" s="206" t="s">
        <v>109</v>
      </c>
      <c r="L9" s="208">
        <v>839606495.61337185</v>
      </c>
      <c r="M9" s="207">
        <v>154358336.10126647</v>
      </c>
      <c r="N9" s="207">
        <v>109354548.56691262</v>
      </c>
      <c r="O9" s="207">
        <v>63022101.996489778</v>
      </c>
      <c r="P9" s="207">
        <f t="shared" si="3"/>
        <v>1166341482.2780406</v>
      </c>
      <c r="Q9" s="208">
        <v>148509772762.77399</v>
      </c>
      <c r="R9" s="209" t="s">
        <v>106</v>
      </c>
      <c r="S9" s="211">
        <f t="shared" si="4"/>
        <v>7.8536345492974859E-3</v>
      </c>
      <c r="T9" s="212">
        <f t="shared" si="5"/>
        <v>2.0934331049157309</v>
      </c>
      <c r="U9" s="213">
        <f t="shared" si="5"/>
        <v>2.4057117946298114</v>
      </c>
      <c r="V9" s="208">
        <f t="shared" si="6"/>
        <v>-0.30494264845338781</v>
      </c>
    </row>
    <row r="10" spans="1:22" s="215" customFormat="1" ht="18.75">
      <c r="A10" s="205" t="s">
        <v>68</v>
      </c>
      <c r="B10" s="206" t="s">
        <v>110</v>
      </c>
      <c r="C10" s="207">
        <v>830984162.06079125</v>
      </c>
      <c r="D10" s="207">
        <v>197973343.75419629</v>
      </c>
      <c r="E10" s="207">
        <v>122900144.03033039</v>
      </c>
      <c r="F10" s="207">
        <v>93470793.648605227</v>
      </c>
      <c r="G10" s="208">
        <f t="shared" si="1"/>
        <v>1245328443.4939232</v>
      </c>
      <c r="H10" s="208">
        <v>263751461752.4819</v>
      </c>
      <c r="I10" s="209" t="s">
        <v>106</v>
      </c>
      <c r="J10" s="210">
        <f t="shared" si="2"/>
        <v>4.7215982623163783E-3</v>
      </c>
      <c r="K10" s="206" t="s">
        <v>110</v>
      </c>
      <c r="L10" s="208">
        <v>872528176.361305</v>
      </c>
      <c r="M10" s="207">
        <v>202103377.38936701</v>
      </c>
      <c r="N10" s="207">
        <v>122098327.90827578</v>
      </c>
      <c r="O10" s="207">
        <v>87602995.718400881</v>
      </c>
      <c r="P10" s="207">
        <f t="shared" si="3"/>
        <v>1284332877.3773489</v>
      </c>
      <c r="Q10" s="208">
        <v>263631867272.62988</v>
      </c>
      <c r="R10" s="209" t="s">
        <v>106</v>
      </c>
      <c r="S10" s="211">
        <f t="shared" si="4"/>
        <v>4.8716905534382168E-3</v>
      </c>
      <c r="T10" s="212">
        <f t="shared" si="5"/>
        <v>3.132059986841218</v>
      </c>
      <c r="U10" s="213">
        <f t="shared" si="5"/>
        <v>-4.534362731390431E-2</v>
      </c>
      <c r="V10" s="208">
        <f t="shared" si="6"/>
        <v>3.1788450177928618</v>
      </c>
    </row>
    <row r="11" spans="1:22" s="215" customFormat="1" ht="18.75">
      <c r="A11" s="205" t="s">
        <v>69</v>
      </c>
      <c r="B11" s="206" t="s">
        <v>111</v>
      </c>
      <c r="C11" s="207">
        <v>600086327.45006061</v>
      </c>
      <c r="D11" s="207">
        <v>130460098.81733453</v>
      </c>
      <c r="E11" s="207">
        <v>85164292.815065101</v>
      </c>
      <c r="F11" s="207">
        <v>49737379.129151054</v>
      </c>
      <c r="G11" s="208">
        <f t="shared" si="1"/>
        <v>865448098.21161139</v>
      </c>
      <c r="H11" s="208">
        <v>74853837497.385254</v>
      </c>
      <c r="I11" s="209" t="s">
        <v>106</v>
      </c>
      <c r="J11" s="210">
        <f t="shared" si="2"/>
        <v>1.1561840075892471E-2</v>
      </c>
      <c r="K11" s="206" t="s">
        <v>111</v>
      </c>
      <c r="L11" s="208">
        <v>606858355.90532434</v>
      </c>
      <c r="M11" s="207">
        <v>121079047.97482696</v>
      </c>
      <c r="N11" s="207">
        <v>81992862.072147235</v>
      </c>
      <c r="O11" s="207">
        <v>52918517.005990133</v>
      </c>
      <c r="P11" s="207">
        <f t="shared" si="3"/>
        <v>862848782.95828867</v>
      </c>
      <c r="Q11" s="208">
        <v>76521195150.073715</v>
      </c>
      <c r="R11" s="209" t="s">
        <v>106</v>
      </c>
      <c r="S11" s="211">
        <f t="shared" si="4"/>
        <v>1.1275944936119537E-2</v>
      </c>
      <c r="T11" s="212">
        <f t="shared" si="5"/>
        <v>-0.30034328559898921</v>
      </c>
      <c r="U11" s="213">
        <f t="shared" si="5"/>
        <v>2.227484533103202</v>
      </c>
      <c r="V11" s="208">
        <f t="shared" si="6"/>
        <v>-2.4727477451366284</v>
      </c>
    </row>
    <row r="12" spans="1:22" s="215" customFormat="1" ht="18.75">
      <c r="A12" s="205" t="s">
        <v>70</v>
      </c>
      <c r="B12" s="206" t="s">
        <v>112</v>
      </c>
      <c r="C12" s="207">
        <v>472483420.62811756</v>
      </c>
      <c r="D12" s="207">
        <v>98378063.371295094</v>
      </c>
      <c r="E12" s="207">
        <v>69340056.287365511</v>
      </c>
      <c r="F12" s="207">
        <v>47171825.300888658</v>
      </c>
      <c r="G12" s="208">
        <f t="shared" si="1"/>
        <v>687373365.58766687</v>
      </c>
      <c r="H12" s="208">
        <v>17232518004.286076</v>
      </c>
      <c r="I12" s="209" t="s">
        <v>106</v>
      </c>
      <c r="J12" s="210">
        <f t="shared" si="2"/>
        <v>3.9888155951248866E-2</v>
      </c>
      <c r="K12" s="206" t="s">
        <v>112</v>
      </c>
      <c r="L12" s="208">
        <v>479673934.86133409</v>
      </c>
      <c r="M12" s="207">
        <v>91851878.442010462</v>
      </c>
      <c r="N12" s="207">
        <v>67808341.526252002</v>
      </c>
      <c r="O12" s="207">
        <v>41121126.674180157</v>
      </c>
      <c r="P12" s="207">
        <f t="shared" si="3"/>
        <v>680455281.50377667</v>
      </c>
      <c r="Q12" s="208">
        <v>17402018521.752106</v>
      </c>
      <c r="R12" s="209" t="s">
        <v>106</v>
      </c>
      <c r="S12" s="211">
        <f t="shared" si="4"/>
        <v>3.910208925781937E-2</v>
      </c>
      <c r="T12" s="212">
        <f t="shared" si="5"/>
        <v>-1.0064521598062814</v>
      </c>
      <c r="U12" s="213">
        <f t="shared" si="5"/>
        <v>0.98360853256542025</v>
      </c>
      <c r="V12" s="208">
        <f t="shared" si="6"/>
        <v>-1.970676945783665</v>
      </c>
    </row>
    <row r="13" spans="1:22" s="215" customFormat="1" ht="18.75">
      <c r="A13" s="205" t="s">
        <v>71</v>
      </c>
      <c r="B13" s="206" t="s">
        <v>113</v>
      </c>
      <c r="C13" s="207">
        <v>597462379.36383855</v>
      </c>
      <c r="D13" s="207">
        <v>116462258.39083114</v>
      </c>
      <c r="E13" s="207">
        <v>91719423.994235247</v>
      </c>
      <c r="F13" s="207">
        <v>49302229.887597337</v>
      </c>
      <c r="G13" s="208">
        <f t="shared" si="1"/>
        <v>854946291.63650227</v>
      </c>
      <c r="H13" s="208">
        <v>30441076925.499428</v>
      </c>
      <c r="I13" s="209" t="s">
        <v>106</v>
      </c>
      <c r="J13" s="210">
        <f t="shared" si="2"/>
        <v>2.8085284030156751E-2</v>
      </c>
      <c r="K13" s="206" t="s">
        <v>113</v>
      </c>
      <c r="L13" s="208">
        <v>616282612.3420248</v>
      </c>
      <c r="M13" s="207">
        <v>107718632.8408508</v>
      </c>
      <c r="N13" s="207">
        <v>87398099.79925108</v>
      </c>
      <c r="O13" s="207">
        <v>46568275.407657884</v>
      </c>
      <c r="P13" s="207">
        <f t="shared" si="3"/>
        <v>857967620.38978457</v>
      </c>
      <c r="Q13" s="208">
        <v>31753814982.29734</v>
      </c>
      <c r="R13" s="209" t="s">
        <v>106</v>
      </c>
      <c r="S13" s="211">
        <f t="shared" si="4"/>
        <v>2.7019355654370948E-2</v>
      </c>
      <c r="T13" s="212">
        <f t="shared" si="5"/>
        <v>0.353393983088576</v>
      </c>
      <c r="U13" s="213">
        <f t="shared" si="5"/>
        <v>4.3123903270921335</v>
      </c>
      <c r="V13" s="214">
        <f t="shared" si="6"/>
        <v>-3.795327028351414</v>
      </c>
    </row>
    <row r="14" spans="1:22" s="215" customFormat="1" ht="18.75">
      <c r="A14" s="205" t="s">
        <v>72</v>
      </c>
      <c r="B14" s="206" t="s">
        <v>114</v>
      </c>
      <c r="C14" s="207">
        <v>573530372.32944727</v>
      </c>
      <c r="D14" s="207">
        <v>130370406.38286541</v>
      </c>
      <c r="E14" s="207">
        <v>81902469.302265793</v>
      </c>
      <c r="F14" s="207">
        <v>44947607.568573244</v>
      </c>
      <c r="G14" s="208">
        <f t="shared" si="1"/>
        <v>830750855.5831517</v>
      </c>
      <c r="H14" s="208">
        <v>31243987126.519619</v>
      </c>
      <c r="I14" s="209" t="s">
        <v>106</v>
      </c>
      <c r="J14" s="210">
        <f t="shared" si="2"/>
        <v>2.658914344763693E-2</v>
      </c>
      <c r="K14" s="206" t="s">
        <v>114</v>
      </c>
      <c r="L14" s="208">
        <v>591439157.33164465</v>
      </c>
      <c r="M14" s="207">
        <v>121184969.50402984</v>
      </c>
      <c r="N14" s="207">
        <v>79511761.082205757</v>
      </c>
      <c r="O14" s="207">
        <v>49185300.762940936</v>
      </c>
      <c r="P14" s="207">
        <f t="shared" si="3"/>
        <v>841321188.68082118</v>
      </c>
      <c r="Q14" s="208">
        <v>30798062916.383278</v>
      </c>
      <c r="R14" s="209" t="s">
        <v>106</v>
      </c>
      <c r="S14" s="211">
        <f t="shared" si="4"/>
        <v>2.7317341060215626E-2</v>
      </c>
      <c r="T14" s="212">
        <f t="shared" si="5"/>
        <v>1.2723830528287037</v>
      </c>
      <c r="U14" s="213">
        <f t="shared" si="5"/>
        <v>-1.4272320889475869</v>
      </c>
      <c r="V14" s="208">
        <f t="shared" si="6"/>
        <v>2.7387027867699643</v>
      </c>
    </row>
    <row r="15" spans="1:22" s="215" customFormat="1" ht="18.75">
      <c r="A15" s="205" t="s">
        <v>73</v>
      </c>
      <c r="B15" s="206" t="s">
        <v>115</v>
      </c>
      <c r="C15" s="207">
        <v>677027587.62026417</v>
      </c>
      <c r="D15" s="207">
        <v>165309832.17423958</v>
      </c>
      <c r="E15" s="207">
        <v>98995350.204110712</v>
      </c>
      <c r="F15" s="207">
        <v>62348991.053642564</v>
      </c>
      <c r="G15" s="208">
        <f t="shared" si="1"/>
        <v>1003681761.0522569</v>
      </c>
      <c r="H15" s="208">
        <v>26859076807.637596</v>
      </c>
      <c r="I15" s="209" t="s">
        <v>106</v>
      </c>
      <c r="J15" s="210">
        <f t="shared" si="2"/>
        <v>3.7368438544650648E-2</v>
      </c>
      <c r="K15" s="206" t="s">
        <v>115</v>
      </c>
      <c r="L15" s="208">
        <v>705608122.86001611</v>
      </c>
      <c r="M15" s="207">
        <v>150576972.64607787</v>
      </c>
      <c r="N15" s="207">
        <v>98117497.777091637</v>
      </c>
      <c r="O15" s="207">
        <v>62345169.932442985</v>
      </c>
      <c r="P15" s="207">
        <f t="shared" si="3"/>
        <v>1016647763.2156286</v>
      </c>
      <c r="Q15" s="208">
        <v>26926172987.57547</v>
      </c>
      <c r="R15" s="209" t="s">
        <v>106</v>
      </c>
      <c r="S15" s="211">
        <f t="shared" si="4"/>
        <v>3.7756860720041419E-2</v>
      </c>
      <c r="T15" s="212">
        <f t="shared" si="5"/>
        <v>1.2918439555759351</v>
      </c>
      <c r="U15" s="213">
        <f t="shared" si="5"/>
        <v>0.24980821350789875</v>
      </c>
      <c r="V15" s="214">
        <f t="shared" si="6"/>
        <v>1.0394391377275622</v>
      </c>
    </row>
    <row r="16" spans="1:22" s="215" customFormat="1" ht="18.75">
      <c r="A16" s="205" t="s">
        <v>74</v>
      </c>
      <c r="B16" s="206" t="s">
        <v>116</v>
      </c>
      <c r="C16" s="207">
        <v>485570331.78251159</v>
      </c>
      <c r="D16" s="207">
        <v>107789997.90486255</v>
      </c>
      <c r="E16" s="207">
        <v>68409030.78362833</v>
      </c>
      <c r="F16" s="207">
        <v>63745528.017452873</v>
      </c>
      <c r="G16" s="208">
        <f t="shared" si="1"/>
        <v>725514888.4884553</v>
      </c>
      <c r="H16" s="208">
        <v>46795934092.123566</v>
      </c>
      <c r="I16" s="209" t="s">
        <v>106</v>
      </c>
      <c r="J16" s="210">
        <f t="shared" si="2"/>
        <v>1.5503801827316659E-2</v>
      </c>
      <c r="K16" s="206" t="s">
        <v>116</v>
      </c>
      <c r="L16" s="208">
        <v>497610835.78795671</v>
      </c>
      <c r="M16" s="208">
        <v>99382646.72625868</v>
      </c>
      <c r="N16" s="208">
        <v>66861771.385865718</v>
      </c>
      <c r="O16" s="208">
        <v>51369529.291471317</v>
      </c>
      <c r="P16" s="207">
        <f t="shared" si="3"/>
        <v>715224783.1915524</v>
      </c>
      <c r="Q16" s="208">
        <v>53289478103.483795</v>
      </c>
      <c r="R16" s="209" t="s">
        <v>106</v>
      </c>
      <c r="S16" s="211">
        <f t="shared" si="4"/>
        <v>1.3421500991295965E-2</v>
      </c>
      <c r="T16" s="212">
        <f t="shared" si="5"/>
        <v>-1.4183175921229403</v>
      </c>
      <c r="U16" s="213">
        <f t="shared" si="5"/>
        <v>13.87629959170574</v>
      </c>
      <c r="V16" s="214">
        <f t="shared" si="6"/>
        <v>-13.430904620773854</v>
      </c>
    </row>
    <row r="17" spans="1:22" s="215" customFormat="1" ht="18.75">
      <c r="A17" s="205" t="s">
        <v>75</v>
      </c>
      <c r="B17" s="206" t="s">
        <v>117</v>
      </c>
      <c r="C17" s="207">
        <v>544359960.71564257</v>
      </c>
      <c r="D17" s="207">
        <v>103865213.9593948</v>
      </c>
      <c r="E17" s="207">
        <v>72910192.182826728</v>
      </c>
      <c r="F17" s="207">
        <v>97199931.789650738</v>
      </c>
      <c r="G17" s="208">
        <f t="shared" si="1"/>
        <v>818335298.64751482</v>
      </c>
      <c r="H17" s="208">
        <v>18283564789.053082</v>
      </c>
      <c r="I17" s="209" t="s">
        <v>106</v>
      </c>
      <c r="J17" s="210">
        <f t="shared" si="2"/>
        <v>4.4757972971303531E-2</v>
      </c>
      <c r="K17" s="206" t="s">
        <v>117</v>
      </c>
      <c r="L17" s="208">
        <v>557230826.22833049</v>
      </c>
      <c r="M17" s="207">
        <v>96093488.870564252</v>
      </c>
      <c r="N17" s="207">
        <v>70284870.608245</v>
      </c>
      <c r="O17" s="207">
        <v>44150796.380245052</v>
      </c>
      <c r="P17" s="207">
        <f t="shared" si="3"/>
        <v>767759982.08738482</v>
      </c>
      <c r="Q17" s="208">
        <v>19549439011.106663</v>
      </c>
      <c r="R17" s="209" t="s">
        <v>106</v>
      </c>
      <c r="S17" s="211">
        <f t="shared" si="4"/>
        <v>3.9272737271447831E-2</v>
      </c>
      <c r="T17" s="212">
        <f t="shared" si="5"/>
        <v>-6.1802682401354572</v>
      </c>
      <c r="U17" s="213">
        <f t="shared" si="5"/>
        <v>6.9235635208922606</v>
      </c>
      <c r="V17" s="214">
        <f t="shared" si="6"/>
        <v>-12.255326449597137</v>
      </c>
    </row>
    <row r="18" spans="1:22" s="215" customFormat="1" ht="18.75">
      <c r="A18" s="205" t="s">
        <v>118</v>
      </c>
      <c r="B18" s="206" t="s">
        <v>119</v>
      </c>
      <c r="C18" s="207">
        <v>238480621.66017744</v>
      </c>
      <c r="D18" s="207">
        <v>47123881.247750498</v>
      </c>
      <c r="E18" s="207">
        <v>35120049.202903703</v>
      </c>
      <c r="F18" s="207">
        <v>60976815.332346007</v>
      </c>
      <c r="G18" s="208">
        <f t="shared" si="1"/>
        <v>381701367.44317764</v>
      </c>
      <c r="H18" s="208">
        <v>917380643362.29785</v>
      </c>
      <c r="I18" s="209" t="s">
        <v>106</v>
      </c>
      <c r="J18" s="210">
        <f t="shared" si="2"/>
        <v>4.1607741585237884E-4</v>
      </c>
      <c r="K18" s="206" t="s">
        <v>119</v>
      </c>
      <c r="L18" s="208">
        <v>255561020.79097584</v>
      </c>
      <c r="M18" s="207">
        <v>56485529.523825228</v>
      </c>
      <c r="N18" s="207">
        <v>34199327.622791201</v>
      </c>
      <c r="O18" s="207">
        <v>76558939.288705051</v>
      </c>
      <c r="P18" s="207">
        <f t="shared" si="3"/>
        <v>422804817.22629732</v>
      </c>
      <c r="Q18" s="208">
        <v>941709119777.2749</v>
      </c>
      <c r="R18" s="209" t="s">
        <v>106</v>
      </c>
      <c r="S18" s="211">
        <f t="shared" si="4"/>
        <v>4.4897602491764712E-4</v>
      </c>
      <c r="T18" s="212">
        <f t="shared" si="5"/>
        <v>10.768483764795153</v>
      </c>
      <c r="U18" s="213">
        <f t="shared" si="5"/>
        <v>2.6519500483256975</v>
      </c>
      <c r="V18" s="214">
        <f t="shared" si="6"/>
        <v>7.9068480556369503</v>
      </c>
    </row>
    <row r="19" spans="1:22" s="204" customFormat="1" ht="18.75">
      <c r="A19" s="201" t="s">
        <v>77</v>
      </c>
      <c r="B19" s="202" t="s">
        <v>236</v>
      </c>
      <c r="C19" s="203">
        <f>SUM(C20:C58)</f>
        <v>762507854.26046324</v>
      </c>
      <c r="D19" s="203">
        <f>SUM(D20:D58)</f>
        <v>865262418.28514683</v>
      </c>
      <c r="E19" s="203">
        <f>SUM(E20:E58)</f>
        <v>87910588.225923896</v>
      </c>
      <c r="F19" s="203">
        <f>SUM(F20:F58)</f>
        <v>254745458.53209007</v>
      </c>
      <c r="G19" s="203">
        <f>SUM(C19:F19)</f>
        <v>1970426319.3036242</v>
      </c>
      <c r="H19" s="203"/>
      <c r="I19" s="202"/>
      <c r="J19" s="202"/>
      <c r="K19" s="202" t="s">
        <v>236</v>
      </c>
      <c r="L19" s="203">
        <f>SUM(L20:L58)</f>
        <v>791076853.86080062</v>
      </c>
      <c r="M19" s="203">
        <f>SUM(M20:M58)</f>
        <v>1030667237.3100767</v>
      </c>
      <c r="N19" s="203">
        <f>SUM(N20:N58)</f>
        <v>83022985.687493026</v>
      </c>
      <c r="O19" s="203">
        <f>SUM(O20:O58)</f>
        <v>231085365.14573419</v>
      </c>
      <c r="P19" s="203">
        <f>SUM(L19:O19)</f>
        <v>2135852442.0041046</v>
      </c>
      <c r="Q19" s="202"/>
      <c r="R19" s="202"/>
      <c r="S19" s="202"/>
      <c r="T19" s="216"/>
      <c r="U19" s="217"/>
      <c r="V19" s="217"/>
    </row>
    <row r="20" spans="1:22" s="215" customFormat="1" ht="18.75">
      <c r="A20" s="218" t="s">
        <v>78</v>
      </c>
      <c r="B20" s="206" t="s">
        <v>121</v>
      </c>
      <c r="C20" s="219">
        <v>10010114.231276181</v>
      </c>
      <c r="D20" s="208">
        <v>6272151.3704636106</v>
      </c>
      <c r="E20" s="208">
        <v>668631.67421723763</v>
      </c>
      <c r="F20" s="208">
        <v>967262.330912748</v>
      </c>
      <c r="G20" s="208">
        <f t="shared" si="1"/>
        <v>17918159.606869776</v>
      </c>
      <c r="H20" s="208">
        <v>2268131115212.1616</v>
      </c>
      <c r="I20" s="208" t="s">
        <v>106</v>
      </c>
      <c r="J20" s="220">
        <f t="shared" si="2"/>
        <v>7.899966402600895E-6</v>
      </c>
      <c r="K20" s="218" t="s">
        <v>121</v>
      </c>
      <c r="L20" s="219">
        <v>9636441.6500000004</v>
      </c>
      <c r="M20" s="219">
        <v>5814735.3413528688</v>
      </c>
      <c r="N20" s="208">
        <v>719458.05386362085</v>
      </c>
      <c r="O20" s="208">
        <v>1178494.5472345157</v>
      </c>
      <c r="P20" s="208">
        <f t="shared" si="3"/>
        <v>17349129.592451006</v>
      </c>
      <c r="Q20" s="208">
        <v>2335452809451.6577</v>
      </c>
      <c r="R20" s="221" t="s">
        <v>106</v>
      </c>
      <c r="S20" s="222">
        <f t="shared" si="4"/>
        <v>7.4285935139594698E-6</v>
      </c>
      <c r="T20" s="223">
        <f t="shared" si="5"/>
        <v>-3.1757168532007327</v>
      </c>
      <c r="U20" s="224">
        <f t="shared" si="5"/>
        <v>2.9681570782207096</v>
      </c>
      <c r="V20" s="208">
        <f t="shared" si="6"/>
        <v>-5.9667708015344951</v>
      </c>
    </row>
    <row r="21" spans="1:22" s="215" customFormat="1" ht="18.75">
      <c r="A21" s="218" t="s">
        <v>122</v>
      </c>
      <c r="B21" s="206" t="s">
        <v>123</v>
      </c>
      <c r="C21" s="219">
        <v>6582081.2242849143</v>
      </c>
      <c r="D21" s="208">
        <v>951990.24195076537</v>
      </c>
      <c r="E21" s="208">
        <v>944477.14740885794</v>
      </c>
      <c r="F21" s="208">
        <v>1292037.4072222114</v>
      </c>
      <c r="G21" s="208">
        <f t="shared" si="1"/>
        <v>9770586.0208667479</v>
      </c>
      <c r="H21" s="225">
        <v>1495</v>
      </c>
      <c r="I21" s="226" t="s">
        <v>124</v>
      </c>
      <c r="J21" s="227">
        <f t="shared" si="2"/>
        <v>6535.5090440580252</v>
      </c>
      <c r="K21" s="218" t="s">
        <v>123</v>
      </c>
      <c r="L21" s="219">
        <v>5258433.7144303825</v>
      </c>
      <c r="M21" s="219">
        <v>1016743.7082760069</v>
      </c>
      <c r="N21" s="208">
        <v>575606.36386362091</v>
      </c>
      <c r="O21" s="208">
        <v>1031182.7306186628</v>
      </c>
      <c r="P21" s="208">
        <f t="shared" si="3"/>
        <v>7881966.5171886738</v>
      </c>
      <c r="Q21" s="228">
        <v>1459</v>
      </c>
      <c r="R21" s="206" t="s">
        <v>124</v>
      </c>
      <c r="S21" s="224">
        <f t="shared" ref="S21:S58" si="7">SUM(P21/Q21)</f>
        <v>5402.3074141114967</v>
      </c>
      <c r="T21" s="223">
        <f t="shared" si="5"/>
        <v>-19.32964409345157</v>
      </c>
      <c r="U21" s="224">
        <f t="shared" si="5"/>
        <v>-2.4080267558528425</v>
      </c>
      <c r="V21" s="208">
        <f t="shared" si="6"/>
        <v>-17.339148676977448</v>
      </c>
    </row>
    <row r="22" spans="1:22" s="215" customFormat="1" ht="18.75">
      <c r="A22" s="218" t="s">
        <v>80</v>
      </c>
      <c r="B22" s="206" t="s">
        <v>125</v>
      </c>
      <c r="C22" s="219">
        <v>23046189.597489126</v>
      </c>
      <c r="D22" s="208">
        <v>6678921.719508281</v>
      </c>
      <c r="E22" s="208">
        <v>2912616.8956002723</v>
      </c>
      <c r="F22" s="208">
        <v>4651629.9386873627</v>
      </c>
      <c r="G22" s="208">
        <f t="shared" si="1"/>
        <v>37289358.151285045</v>
      </c>
      <c r="H22" s="225">
        <v>378</v>
      </c>
      <c r="I22" s="226" t="s">
        <v>126</v>
      </c>
      <c r="J22" s="227">
        <f t="shared" si="2"/>
        <v>98649.095638320228</v>
      </c>
      <c r="K22" s="218" t="s">
        <v>125</v>
      </c>
      <c r="L22" s="219">
        <v>24961907.512629803</v>
      </c>
      <c r="M22" s="219">
        <v>8206195.4472914673</v>
      </c>
      <c r="N22" s="208">
        <v>2926305.8798700506</v>
      </c>
      <c r="O22" s="208">
        <v>5892472.7492495012</v>
      </c>
      <c r="P22" s="208">
        <f t="shared" si="3"/>
        <v>41986881.589040823</v>
      </c>
      <c r="Q22" s="228">
        <v>392</v>
      </c>
      <c r="R22" s="206" t="s">
        <v>126</v>
      </c>
      <c r="S22" s="224">
        <f t="shared" si="7"/>
        <v>107109.39180877761</v>
      </c>
      <c r="T22" s="223">
        <f t="shared" si="5"/>
        <v>12.597490733677041</v>
      </c>
      <c r="U22" s="224">
        <f t="shared" si="5"/>
        <v>3.7037037037037033</v>
      </c>
      <c r="V22" s="208">
        <f t="shared" si="6"/>
        <v>8.5761517789028581</v>
      </c>
    </row>
    <row r="23" spans="1:22" s="215" customFormat="1" ht="37.5">
      <c r="A23" s="229" t="s">
        <v>237</v>
      </c>
      <c r="B23" s="206" t="s">
        <v>128</v>
      </c>
      <c r="C23" s="219">
        <v>27011110.212437961</v>
      </c>
      <c r="D23" s="208">
        <v>52352086.441063121</v>
      </c>
      <c r="E23" s="208">
        <v>2767317.7332782717</v>
      </c>
      <c r="F23" s="208">
        <v>18505112.87381769</v>
      </c>
      <c r="G23" s="208">
        <f t="shared" si="1"/>
        <v>100635627.26059705</v>
      </c>
      <c r="H23" s="230">
        <v>2040092</v>
      </c>
      <c r="I23" s="226" t="s">
        <v>129</v>
      </c>
      <c r="J23" s="227">
        <f t="shared" si="2"/>
        <v>49.328965194019219</v>
      </c>
      <c r="K23" s="218" t="s">
        <v>128</v>
      </c>
      <c r="L23" s="219">
        <v>29466930.805298422</v>
      </c>
      <c r="M23" s="219">
        <v>60202136.62917462</v>
      </c>
      <c r="N23" s="208">
        <v>2659394.73</v>
      </c>
      <c r="O23" s="208">
        <v>23478182.745360259</v>
      </c>
      <c r="P23" s="208">
        <f t="shared" si="3"/>
        <v>115806644.9098333</v>
      </c>
      <c r="Q23" s="228">
        <v>1862532</v>
      </c>
      <c r="R23" s="206" t="s">
        <v>129</v>
      </c>
      <c r="S23" s="224">
        <f t="shared" si="7"/>
        <v>62.176996105212311</v>
      </c>
      <c r="T23" s="223">
        <f t="shared" si="5"/>
        <v>15.075195596436968</v>
      </c>
      <c r="U23" s="224">
        <f t="shared" si="5"/>
        <v>-8.7035290565327461</v>
      </c>
      <c r="V23" s="208">
        <f t="shared" si="6"/>
        <v>26.045612067189328</v>
      </c>
    </row>
    <row r="24" spans="1:22" s="215" customFormat="1" ht="18.75">
      <c r="A24" s="231" t="s">
        <v>82</v>
      </c>
      <c r="B24" s="206" t="s">
        <v>130</v>
      </c>
      <c r="C24" s="232">
        <v>16996701.775089737</v>
      </c>
      <c r="D24" s="208">
        <v>1572059.0787811915</v>
      </c>
      <c r="E24" s="208">
        <v>2269886.2175212186</v>
      </c>
      <c r="F24" s="208">
        <v>4063387.6078957487</v>
      </c>
      <c r="G24" s="208">
        <f t="shared" si="1"/>
        <v>24902034.679287896</v>
      </c>
      <c r="H24" s="233">
        <v>38</v>
      </c>
      <c r="I24" s="226" t="s">
        <v>131</v>
      </c>
      <c r="J24" s="227">
        <f t="shared" si="2"/>
        <v>655316.70208652352</v>
      </c>
      <c r="K24" s="218" t="s">
        <v>130</v>
      </c>
      <c r="L24" s="219">
        <v>18887571.942592915</v>
      </c>
      <c r="M24" s="219">
        <v>3792008.1254695123</v>
      </c>
      <c r="N24" s="208">
        <v>2273461.6319999998</v>
      </c>
      <c r="O24" s="208">
        <v>4770598.5768767111</v>
      </c>
      <c r="P24" s="208">
        <f t="shared" si="3"/>
        <v>29723640.276939139</v>
      </c>
      <c r="Q24" s="228">
        <v>56</v>
      </c>
      <c r="R24" s="206" t="s">
        <v>131</v>
      </c>
      <c r="S24" s="224">
        <f t="shared" si="7"/>
        <v>530779.29065962753</v>
      </c>
      <c r="T24" s="223">
        <f t="shared" si="5"/>
        <v>19.362295731045553</v>
      </c>
      <c r="U24" s="224">
        <f t="shared" si="5"/>
        <v>47.368421052631575</v>
      </c>
      <c r="V24" s="208">
        <f t="shared" si="6"/>
        <v>-19.004156468219076</v>
      </c>
    </row>
    <row r="25" spans="1:22" s="215" customFormat="1" ht="18.75">
      <c r="A25" s="234"/>
      <c r="B25" s="206" t="s">
        <v>132</v>
      </c>
      <c r="C25" s="232">
        <v>11331134.516726492</v>
      </c>
      <c r="D25" s="208">
        <v>1048039.3858541277</v>
      </c>
      <c r="E25" s="208">
        <v>1513257.4783474791</v>
      </c>
      <c r="F25" s="208">
        <v>2708925.0719304993</v>
      </c>
      <c r="G25" s="208">
        <f t="shared" si="1"/>
        <v>16601356.452858597</v>
      </c>
      <c r="H25" s="233">
        <v>338</v>
      </c>
      <c r="I25" s="226" t="s">
        <v>133</v>
      </c>
      <c r="J25" s="227">
        <f t="shared" si="2"/>
        <v>49116.439209640819</v>
      </c>
      <c r="K25" s="218" t="s">
        <v>132</v>
      </c>
      <c r="L25" s="219">
        <v>12591714.628395276</v>
      </c>
      <c r="M25" s="208">
        <v>2528005.4169796752</v>
      </c>
      <c r="N25" s="208">
        <v>1515641.0879999998</v>
      </c>
      <c r="O25" s="208">
        <v>3180399.0512511409</v>
      </c>
      <c r="P25" s="208">
        <f t="shared" si="3"/>
        <v>19815760.184626091</v>
      </c>
      <c r="Q25" s="228">
        <v>330</v>
      </c>
      <c r="R25" s="206" t="s">
        <v>133</v>
      </c>
      <c r="S25" s="224">
        <f t="shared" si="7"/>
        <v>60047.758135230579</v>
      </c>
      <c r="T25" s="223">
        <f t="shared" si="5"/>
        <v>19.362295731045545</v>
      </c>
      <c r="U25" s="224">
        <f t="shared" si="5"/>
        <v>-2.3668639053254439</v>
      </c>
      <c r="V25" s="208">
        <f t="shared" si="6"/>
        <v>22.255927142707254</v>
      </c>
    </row>
    <row r="26" spans="1:22" s="215" customFormat="1" ht="18.75">
      <c r="A26" s="231" t="s">
        <v>83</v>
      </c>
      <c r="B26" s="206" t="s">
        <v>135</v>
      </c>
      <c r="C26" s="232">
        <v>8218621.6774966726</v>
      </c>
      <c r="D26" s="208">
        <v>1063296.3520656738</v>
      </c>
      <c r="E26" s="208">
        <v>1154273.9063201773</v>
      </c>
      <c r="F26" s="208">
        <v>1840623.5879404778</v>
      </c>
      <c r="G26" s="208">
        <f t="shared" si="1"/>
        <v>12276815.523823</v>
      </c>
      <c r="H26" s="233">
        <v>41</v>
      </c>
      <c r="I26" s="226" t="s">
        <v>136</v>
      </c>
      <c r="J26" s="227">
        <f t="shared" si="2"/>
        <v>299434.5249712927</v>
      </c>
      <c r="K26" s="218" t="s">
        <v>135</v>
      </c>
      <c r="L26" s="219">
        <v>8681892.0980773233</v>
      </c>
      <c r="M26" s="208">
        <v>1546066.3379711867</v>
      </c>
      <c r="N26" s="208">
        <v>1116926.358</v>
      </c>
      <c r="O26" s="208">
        <v>2384723.2070845095</v>
      </c>
      <c r="P26" s="208">
        <f>SUM(L26:O26)</f>
        <v>13729608.001133021</v>
      </c>
      <c r="Q26" s="235">
        <v>48</v>
      </c>
      <c r="R26" s="206" t="s">
        <v>136</v>
      </c>
      <c r="S26" s="224">
        <f t="shared" si="7"/>
        <v>286033.5000236046</v>
      </c>
      <c r="T26" s="223">
        <f t="shared" si="5"/>
        <v>11.833626354414918</v>
      </c>
      <c r="U26" s="224">
        <f t="shared" si="5"/>
        <v>17.073170731707318</v>
      </c>
      <c r="V26" s="208">
        <f t="shared" si="6"/>
        <v>-4.4754441556039266</v>
      </c>
    </row>
    <row r="27" spans="1:22" s="215" customFormat="1" ht="18.75">
      <c r="A27" s="236"/>
      <c r="B27" s="206" t="s">
        <v>137</v>
      </c>
      <c r="C27" s="232">
        <v>5479081.1183311157</v>
      </c>
      <c r="D27" s="208">
        <v>708864.23471044912</v>
      </c>
      <c r="E27" s="208">
        <v>769515.93754678487</v>
      </c>
      <c r="F27" s="208">
        <v>1227082.3919603184</v>
      </c>
      <c r="G27" s="208">
        <f t="shared" si="1"/>
        <v>8184543.6825486682</v>
      </c>
      <c r="H27" s="233">
        <v>1</v>
      </c>
      <c r="I27" s="226" t="s">
        <v>138</v>
      </c>
      <c r="J27" s="227">
        <f t="shared" si="2"/>
        <v>8184543.6825486682</v>
      </c>
      <c r="K27" s="218" t="s">
        <v>137</v>
      </c>
      <c r="L27" s="219">
        <v>5787928.0653848816</v>
      </c>
      <c r="M27" s="208">
        <v>1030710.8919807911</v>
      </c>
      <c r="N27" s="208">
        <v>744617.57200000004</v>
      </c>
      <c r="O27" s="208">
        <v>1589815.471389673</v>
      </c>
      <c r="P27" s="208">
        <f>SUM(L27:O27)</f>
        <v>9153072.0007553454</v>
      </c>
      <c r="Q27" s="235">
        <v>1</v>
      </c>
      <c r="R27" s="206" t="s">
        <v>138</v>
      </c>
      <c r="S27" s="224">
        <f t="shared" si="7"/>
        <v>9153072.0007553454</v>
      </c>
      <c r="T27" s="223">
        <f t="shared" si="5"/>
        <v>11.833626354414879</v>
      </c>
      <c r="U27" s="224">
        <f t="shared" si="5"/>
        <v>0</v>
      </c>
      <c r="V27" s="208">
        <f t="shared" si="6"/>
        <v>11.833626354414879</v>
      </c>
    </row>
    <row r="28" spans="1:22" s="215" customFormat="1" ht="37.5">
      <c r="A28" s="231" t="s">
        <v>84</v>
      </c>
      <c r="B28" s="237" t="s">
        <v>238</v>
      </c>
      <c r="C28" s="232">
        <v>20482828.710975435</v>
      </c>
      <c r="D28" s="208">
        <v>9875798.7539880984</v>
      </c>
      <c r="E28" s="208">
        <v>2590672.2378714732</v>
      </c>
      <c r="F28" s="208">
        <v>8133584.0507745286</v>
      </c>
      <c r="G28" s="208">
        <f t="shared" si="1"/>
        <v>41082883.753609531</v>
      </c>
      <c r="H28" s="230">
        <v>22902695</v>
      </c>
      <c r="I28" s="226" t="s">
        <v>141</v>
      </c>
      <c r="J28" s="227">
        <f t="shared" si="2"/>
        <v>1.7938012864254416</v>
      </c>
      <c r="K28" s="229" t="s">
        <v>238</v>
      </c>
      <c r="L28" s="219">
        <v>22090786.263886068</v>
      </c>
      <c r="M28" s="208">
        <v>12744566.285818134</v>
      </c>
      <c r="N28" s="208">
        <v>2422929.87826087</v>
      </c>
      <c r="O28" s="208">
        <v>8812826.9501639046</v>
      </c>
      <c r="P28" s="208">
        <f t="shared" si="3"/>
        <v>46071109.378128976</v>
      </c>
      <c r="Q28" s="228">
        <v>34247461</v>
      </c>
      <c r="R28" s="206" t="s">
        <v>141</v>
      </c>
      <c r="S28" s="224">
        <f t="shared" si="7"/>
        <v>1.3452416042791895</v>
      </c>
      <c r="T28" s="223">
        <f t="shared" si="5"/>
        <v>12.141858527838084</v>
      </c>
      <c r="U28" s="224">
        <f t="shared" si="5"/>
        <v>49.534633369566336</v>
      </c>
      <c r="V28" s="208">
        <f t="shared" si="6"/>
        <v>-25.006096580525352</v>
      </c>
    </row>
    <row r="29" spans="1:22" s="215" customFormat="1" ht="18.75">
      <c r="A29" s="238"/>
      <c r="B29" s="206" t="s">
        <v>239</v>
      </c>
      <c r="C29" s="232">
        <v>8259205.1253933199</v>
      </c>
      <c r="D29" s="208">
        <v>3982176.9169306844</v>
      </c>
      <c r="E29" s="208">
        <v>1044625.9023675298</v>
      </c>
      <c r="F29" s="208">
        <v>3279670.9882155359</v>
      </c>
      <c r="G29" s="208">
        <f t="shared" si="1"/>
        <v>16565678.932907071</v>
      </c>
      <c r="H29" s="239">
        <v>177894</v>
      </c>
      <c r="I29" s="226" t="s">
        <v>143</v>
      </c>
      <c r="J29" s="227">
        <f t="shared" si="2"/>
        <v>93.121066100638984</v>
      </c>
      <c r="K29" s="218" t="s">
        <v>142</v>
      </c>
      <c r="L29" s="219">
        <v>8468134.7344896588</v>
      </c>
      <c r="M29" s="208">
        <v>4885417.0762302838</v>
      </c>
      <c r="N29" s="208">
        <v>928789.78666666674</v>
      </c>
      <c r="O29" s="208">
        <v>3378250.3308961634</v>
      </c>
      <c r="P29" s="208">
        <f t="shared" si="3"/>
        <v>17660591.928282775</v>
      </c>
      <c r="Q29" s="228">
        <v>151933</v>
      </c>
      <c r="R29" s="206" t="s">
        <v>143</v>
      </c>
      <c r="S29" s="224">
        <f t="shared" si="7"/>
        <v>116.23934186965818</v>
      </c>
      <c r="T29" s="223">
        <f t="shared" si="5"/>
        <v>6.6095268404647296</v>
      </c>
      <c r="U29" s="224">
        <f t="shared" si="5"/>
        <v>-14.593521985002306</v>
      </c>
      <c r="V29" s="208">
        <f t="shared" si="6"/>
        <v>24.826042846239019</v>
      </c>
    </row>
    <row r="30" spans="1:22" s="215" customFormat="1" ht="18.75">
      <c r="A30" s="240"/>
      <c r="B30" s="206" t="s">
        <v>144</v>
      </c>
      <c r="C30" s="232">
        <v>15857673.840755174</v>
      </c>
      <c r="D30" s="208">
        <v>7645779.680506913</v>
      </c>
      <c r="E30" s="208">
        <v>2005681.7325456571</v>
      </c>
      <c r="F30" s="208">
        <v>6296968.2973738285</v>
      </c>
      <c r="G30" s="208">
        <f t="shared" si="1"/>
        <v>31806103.551181573</v>
      </c>
      <c r="H30" s="225">
        <v>1455427</v>
      </c>
      <c r="I30" s="206" t="s">
        <v>145</v>
      </c>
      <c r="J30" s="227">
        <f t="shared" si="2"/>
        <v>21.853451633906456</v>
      </c>
      <c r="K30" s="218" t="s">
        <v>144</v>
      </c>
      <c r="L30" s="219">
        <v>16568089.697914552</v>
      </c>
      <c r="M30" s="208">
        <v>9558424.7143635992</v>
      </c>
      <c r="N30" s="208">
        <v>1817197.4086956524</v>
      </c>
      <c r="O30" s="208">
        <v>6609620.2126229284</v>
      </c>
      <c r="P30" s="208">
        <f t="shared" si="3"/>
        <v>34553332.033596732</v>
      </c>
      <c r="Q30" s="228">
        <v>3430317</v>
      </c>
      <c r="R30" s="206" t="s">
        <v>145</v>
      </c>
      <c r="S30" s="224">
        <f t="shared" si="7"/>
        <v>10.072926797609881</v>
      </c>
      <c r="T30" s="223">
        <f t="shared" si="5"/>
        <v>8.6374254488431372</v>
      </c>
      <c r="U30" s="224">
        <f t="shared" si="5"/>
        <v>135.69145000058401</v>
      </c>
      <c r="V30" s="208">
        <f t="shared" si="6"/>
        <v>-53.906929823473035</v>
      </c>
    </row>
    <row r="31" spans="1:22" s="215" customFormat="1" ht="18.75">
      <c r="A31" s="241"/>
      <c r="B31" s="206" t="s">
        <v>146</v>
      </c>
      <c r="C31" s="232">
        <v>3303682.0501573281</v>
      </c>
      <c r="D31" s="208">
        <v>1592870.7667722739</v>
      </c>
      <c r="E31" s="208">
        <v>417850.36094701185</v>
      </c>
      <c r="F31" s="208">
        <v>1311868.3952862143</v>
      </c>
      <c r="G31" s="208">
        <f t="shared" si="1"/>
        <v>6626271.5731628286</v>
      </c>
      <c r="H31" s="225">
        <v>1028220</v>
      </c>
      <c r="I31" s="206" t="s">
        <v>145</v>
      </c>
      <c r="J31" s="227">
        <f t="shared" si="2"/>
        <v>6.4444103140989561</v>
      </c>
      <c r="K31" s="218" t="s">
        <v>146</v>
      </c>
      <c r="L31" s="219">
        <v>3681797.710647678</v>
      </c>
      <c r="M31" s="208">
        <v>2124094.3809696888</v>
      </c>
      <c r="N31" s="208">
        <v>403821.64637681161</v>
      </c>
      <c r="O31" s="208">
        <v>1468804.491693984</v>
      </c>
      <c r="P31" s="208">
        <f t="shared" si="3"/>
        <v>7678518.229688162</v>
      </c>
      <c r="Q31" s="228">
        <v>9284145</v>
      </c>
      <c r="R31" s="206" t="s">
        <v>145</v>
      </c>
      <c r="S31" s="224">
        <f t="shared" si="7"/>
        <v>0.82705712046593005</v>
      </c>
      <c r="T31" s="223">
        <f t="shared" si="5"/>
        <v>15.879920478765991</v>
      </c>
      <c r="U31" s="224">
        <f t="shared" si="5"/>
        <v>802.93371068448391</v>
      </c>
      <c r="V31" s="208">
        <f t="shared" si="6"/>
        <v>-87.166287058778508</v>
      </c>
    </row>
    <row r="32" spans="1:22" s="215" customFormat="1" ht="18.75">
      <c r="A32" s="231" t="s">
        <v>85</v>
      </c>
      <c r="B32" s="206" t="s">
        <v>148</v>
      </c>
      <c r="C32" s="232">
        <v>33794982.42636165</v>
      </c>
      <c r="D32" s="208">
        <v>58306381.367845714</v>
      </c>
      <c r="E32" s="208">
        <v>4453012.2760756435</v>
      </c>
      <c r="F32" s="208">
        <v>13354903.73998205</v>
      </c>
      <c r="G32" s="208">
        <f t="shared" si="1"/>
        <v>109909279.81026506</v>
      </c>
      <c r="H32" s="225">
        <v>6141119</v>
      </c>
      <c r="I32" s="226" t="s">
        <v>149</v>
      </c>
      <c r="J32" s="227">
        <f t="shared" si="2"/>
        <v>17.897272436874299</v>
      </c>
      <c r="K32" s="218" t="s">
        <v>148</v>
      </c>
      <c r="L32" s="219">
        <v>35088441.992048644</v>
      </c>
      <c r="M32" s="208">
        <v>113733759.95027699</v>
      </c>
      <c r="N32" s="208">
        <v>4161584.2346979869</v>
      </c>
      <c r="O32" s="208">
        <v>15882178.635096973</v>
      </c>
      <c r="P32" s="208">
        <f t="shared" si="3"/>
        <v>168865964.81212059</v>
      </c>
      <c r="Q32" s="228">
        <v>6169342</v>
      </c>
      <c r="R32" s="206" t="s">
        <v>149</v>
      </c>
      <c r="S32" s="224">
        <f t="shared" si="7"/>
        <v>27.371795049151203</v>
      </c>
      <c r="T32" s="223">
        <f t="shared" si="5"/>
        <v>53.641225839739526</v>
      </c>
      <c r="U32" s="224">
        <f t="shared" si="5"/>
        <v>0.45957422417640825</v>
      </c>
      <c r="V32" s="208">
        <f t="shared" si="6"/>
        <v>52.93836055574733</v>
      </c>
    </row>
    <row r="33" spans="1:22" s="215" customFormat="1" ht="18.75">
      <c r="A33" s="240"/>
      <c r="B33" s="206" t="s">
        <v>150</v>
      </c>
      <c r="C33" s="232">
        <v>16726809.483754754</v>
      </c>
      <c r="D33" s="208">
        <v>28858714.010347877</v>
      </c>
      <c r="E33" s="208">
        <v>2204016.1770475409</v>
      </c>
      <c r="F33" s="208">
        <v>6610002.8612032374</v>
      </c>
      <c r="G33" s="208">
        <f t="shared" si="1"/>
        <v>54399542.532353409</v>
      </c>
      <c r="H33" s="225">
        <v>18136</v>
      </c>
      <c r="I33" s="226" t="s">
        <v>151</v>
      </c>
      <c r="J33" s="227">
        <f t="shared" si="2"/>
        <v>2999.533664113002</v>
      </c>
      <c r="K33" s="218" t="s">
        <v>150</v>
      </c>
      <c r="L33" s="219">
        <v>16620840.943601988</v>
      </c>
      <c r="M33" s="208">
        <v>53873886.292236462</v>
      </c>
      <c r="N33" s="208">
        <v>1971276.742751678</v>
      </c>
      <c r="O33" s="208">
        <v>7523137.2482038299</v>
      </c>
      <c r="P33" s="208">
        <f t="shared" si="3"/>
        <v>79989141.226793945</v>
      </c>
      <c r="Q33" s="242">
        <v>10637</v>
      </c>
      <c r="R33" s="206" t="s">
        <v>151</v>
      </c>
      <c r="S33" s="224">
        <f t="shared" si="7"/>
        <v>7519.8967027163626</v>
      </c>
      <c r="T33" s="223">
        <f t="shared" si="5"/>
        <v>47.040099058225465</v>
      </c>
      <c r="U33" s="224">
        <f t="shared" si="5"/>
        <v>-41.348698720776355</v>
      </c>
      <c r="V33" s="208">
        <f t="shared" si="6"/>
        <v>150.70219390053373</v>
      </c>
    </row>
    <row r="34" spans="1:22" s="215" customFormat="1" ht="18.75">
      <c r="A34" s="234"/>
      <c r="B34" s="206" t="s">
        <v>152</v>
      </c>
      <c r="C34" s="232">
        <v>3754998.047373517</v>
      </c>
      <c r="D34" s="208">
        <v>6478486.8186495239</v>
      </c>
      <c r="E34" s="208">
        <v>494779.14178618265</v>
      </c>
      <c r="F34" s="208">
        <v>1483878.1933313389</v>
      </c>
      <c r="G34" s="208">
        <f t="shared" si="1"/>
        <v>12212142.201140562</v>
      </c>
      <c r="H34" s="239">
        <v>318627</v>
      </c>
      <c r="I34" s="206" t="s">
        <v>153</v>
      </c>
      <c r="J34" s="227">
        <f t="shared" si="2"/>
        <v>38.327392848504871</v>
      </c>
      <c r="K34" s="218" t="s">
        <v>152</v>
      </c>
      <c r="L34" s="219">
        <v>3324168.1887203981</v>
      </c>
      <c r="M34" s="208">
        <v>10774777.258447293</v>
      </c>
      <c r="N34" s="208">
        <v>394255.34855033556</v>
      </c>
      <c r="O34" s="208">
        <v>1504627.4496407658</v>
      </c>
      <c r="P34" s="208">
        <f t="shared" si="3"/>
        <v>15997828.245358793</v>
      </c>
      <c r="Q34" s="242">
        <v>334980</v>
      </c>
      <c r="R34" s="206" t="s">
        <v>153</v>
      </c>
      <c r="S34" s="224">
        <f t="shared" si="7"/>
        <v>47.757562377929411</v>
      </c>
      <c r="T34" s="223">
        <f t="shared" si="5"/>
        <v>30.999360979146346</v>
      </c>
      <c r="U34" s="224">
        <f t="shared" si="5"/>
        <v>5.1323334180719149</v>
      </c>
      <c r="V34" s="208">
        <f t="shared" si="6"/>
        <v>24.604255151658208</v>
      </c>
    </row>
    <row r="35" spans="1:22" s="215" customFormat="1" ht="18.75">
      <c r="A35" s="231" t="s">
        <v>155</v>
      </c>
      <c r="B35" s="226" t="s">
        <v>156</v>
      </c>
      <c r="C35" s="219">
        <v>40251539.428403392</v>
      </c>
      <c r="D35" s="208">
        <v>22074641.353153776</v>
      </c>
      <c r="E35" s="208">
        <v>5126071.2580248257</v>
      </c>
      <c r="F35" s="208">
        <v>11784633.7123546</v>
      </c>
      <c r="G35" s="208">
        <f t="shared" si="1"/>
        <v>79236885.7519366</v>
      </c>
      <c r="H35" s="239">
        <v>21034</v>
      </c>
      <c r="I35" s="226" t="s">
        <v>157</v>
      </c>
      <c r="J35" s="227">
        <f t="shared" si="2"/>
        <v>3767.0859442776741</v>
      </c>
      <c r="K35" s="218" t="s">
        <v>240</v>
      </c>
      <c r="L35" s="219">
        <v>39892127.453100756</v>
      </c>
      <c r="M35" s="208">
        <v>33511698.032016825</v>
      </c>
      <c r="N35" s="208">
        <v>4772062.874545455</v>
      </c>
      <c r="O35" s="208">
        <v>13528596.419870589</v>
      </c>
      <c r="P35" s="208">
        <f t="shared" si="3"/>
        <v>91704484.779533625</v>
      </c>
      <c r="Q35" s="228">
        <v>20368</v>
      </c>
      <c r="R35" s="206" t="s">
        <v>157</v>
      </c>
      <c r="S35" s="224">
        <f t="shared" si="7"/>
        <v>4502.3804389009047</v>
      </c>
      <c r="T35" s="223">
        <f t="shared" si="5"/>
        <v>15.734589906308008</v>
      </c>
      <c r="U35" s="224">
        <f t="shared" si="5"/>
        <v>-3.1663021774270232</v>
      </c>
      <c r="V35" s="208">
        <f t="shared" si="6"/>
        <v>19.518920075082619</v>
      </c>
    </row>
    <row r="36" spans="1:22" s="215" customFormat="1" ht="18.75">
      <c r="A36" s="236"/>
      <c r="B36" s="226" t="s">
        <v>158</v>
      </c>
      <c r="C36" s="219">
        <v>16503131.165645389</v>
      </c>
      <c r="D36" s="208">
        <v>9050602.954793049</v>
      </c>
      <c r="E36" s="208">
        <v>2101689.2157901782</v>
      </c>
      <c r="F36" s="208">
        <v>4831699.822065386</v>
      </c>
      <c r="G36" s="208">
        <f t="shared" si="1"/>
        <v>32487123.158294003</v>
      </c>
      <c r="H36" s="239">
        <v>341880</v>
      </c>
      <c r="I36" s="226" t="s">
        <v>241</v>
      </c>
      <c r="J36" s="227">
        <f t="shared" si="2"/>
        <v>95.024930262940217</v>
      </c>
      <c r="K36" s="218" t="s">
        <v>158</v>
      </c>
      <c r="L36" s="219">
        <v>17344403.240478586</v>
      </c>
      <c r="M36" s="208">
        <v>14570303.492181228</v>
      </c>
      <c r="N36" s="208">
        <v>2074809.9454545456</v>
      </c>
      <c r="O36" s="208">
        <v>5881998.4434219962</v>
      </c>
      <c r="P36" s="208">
        <f t="shared" si="3"/>
        <v>39871515.121536359</v>
      </c>
      <c r="Q36" s="228">
        <v>304326</v>
      </c>
      <c r="R36" s="206" t="s">
        <v>241</v>
      </c>
      <c r="S36" s="224">
        <f t="shared" si="7"/>
        <v>131.0158025326011</v>
      </c>
      <c r="T36" s="223">
        <f t="shared" si="5"/>
        <v>22.730211989722186</v>
      </c>
      <c r="U36" s="224">
        <f t="shared" si="5"/>
        <v>-10.984555984555984</v>
      </c>
      <c r="V36" s="208">
        <f t="shared" si="6"/>
        <v>37.875189353016921</v>
      </c>
    </row>
    <row r="37" spans="1:22" s="215" customFormat="1" ht="18.75">
      <c r="A37" s="218" t="s">
        <v>87</v>
      </c>
      <c r="B37" s="226" t="s">
        <v>242</v>
      </c>
      <c r="C37" s="219">
        <v>36102613.177685522</v>
      </c>
      <c r="D37" s="208">
        <v>3584254.9901982592</v>
      </c>
      <c r="E37" s="208">
        <v>4803147.1176100709</v>
      </c>
      <c r="F37" s="208">
        <v>7640171.2547851652</v>
      </c>
      <c r="G37" s="208">
        <f t="shared" si="1"/>
        <v>52130186.540279016</v>
      </c>
      <c r="H37" s="239">
        <v>990</v>
      </c>
      <c r="I37" s="226" t="s">
        <v>162</v>
      </c>
      <c r="J37" s="227">
        <f t="shared" si="2"/>
        <v>52656.754081089915</v>
      </c>
      <c r="K37" s="218" t="s">
        <v>242</v>
      </c>
      <c r="L37" s="219">
        <v>37390753.175982811</v>
      </c>
      <c r="M37" s="208">
        <v>6071150.4605609737</v>
      </c>
      <c r="N37" s="208">
        <v>4735868.33</v>
      </c>
      <c r="O37" s="208">
        <v>9128532.0503880084</v>
      </c>
      <c r="P37" s="208">
        <f t="shared" si="3"/>
        <v>57326304.016931787</v>
      </c>
      <c r="Q37" s="228">
        <v>802</v>
      </c>
      <c r="R37" s="206" t="s">
        <v>243</v>
      </c>
      <c r="S37" s="224">
        <f t="shared" si="7"/>
        <v>71479.182065999732</v>
      </c>
      <c r="T37" s="223">
        <f t="shared" si="5"/>
        <v>9.9675789048595274</v>
      </c>
      <c r="U37" s="224">
        <f t="shared" si="5"/>
        <v>-18.98989898989899</v>
      </c>
      <c r="V37" s="208">
        <f t="shared" si="6"/>
        <v>35.745515106996166</v>
      </c>
    </row>
    <row r="38" spans="1:22" s="215" customFormat="1" ht="18.75">
      <c r="A38" s="231" t="s">
        <v>88</v>
      </c>
      <c r="B38" s="226" t="s">
        <v>163</v>
      </c>
      <c r="C38" s="243">
        <v>22117528.127908923</v>
      </c>
      <c r="D38" s="208">
        <v>1664092.9240340672</v>
      </c>
      <c r="E38" s="208">
        <v>2894223.2699615778</v>
      </c>
      <c r="F38" s="208">
        <v>4217405.9687756766</v>
      </c>
      <c r="G38" s="208">
        <f t="shared" si="1"/>
        <v>30893250.290680245</v>
      </c>
      <c r="H38" s="233">
        <v>96</v>
      </c>
      <c r="I38" s="226" t="s">
        <v>164</v>
      </c>
      <c r="J38" s="227">
        <f t="shared" si="2"/>
        <v>321804.69052791921</v>
      </c>
      <c r="K38" s="218" t="s">
        <v>163</v>
      </c>
      <c r="L38" s="219">
        <v>22622709.929027665</v>
      </c>
      <c r="M38" s="208">
        <v>2565568.5100755179</v>
      </c>
      <c r="N38" s="208">
        <v>2725997.3819047618</v>
      </c>
      <c r="O38" s="208">
        <v>4860787.0928457351</v>
      </c>
      <c r="P38" s="208">
        <f t="shared" si="3"/>
        <v>32775062.913853679</v>
      </c>
      <c r="Q38" s="228">
        <v>85</v>
      </c>
      <c r="R38" s="206" t="s">
        <v>164</v>
      </c>
      <c r="S38" s="224">
        <f t="shared" si="7"/>
        <v>385588.97545710212</v>
      </c>
      <c r="T38" s="223">
        <f t="shared" si="5"/>
        <v>6.0913390642522725</v>
      </c>
      <c r="U38" s="224">
        <f t="shared" si="5"/>
        <v>-11.458333333333332</v>
      </c>
      <c r="V38" s="208">
        <f t="shared" si="6"/>
        <v>19.820806472567277</v>
      </c>
    </row>
    <row r="39" spans="1:22" s="215" customFormat="1" ht="18.75">
      <c r="A39" s="244"/>
      <c r="B39" s="226" t="s">
        <v>165</v>
      </c>
      <c r="C39" s="219">
        <v>14130642.970608478</v>
      </c>
      <c r="D39" s="208">
        <v>1063170.4792439875</v>
      </c>
      <c r="E39" s="208">
        <v>1849087.0891421193</v>
      </c>
      <c r="F39" s="208">
        <v>2694453.8133844603</v>
      </c>
      <c r="G39" s="208">
        <f t="shared" si="1"/>
        <v>19737354.352379046</v>
      </c>
      <c r="H39" s="233">
        <v>51</v>
      </c>
      <c r="I39" s="226" t="s">
        <v>166</v>
      </c>
      <c r="J39" s="227">
        <f t="shared" si="2"/>
        <v>387006.94808586367</v>
      </c>
      <c r="K39" s="218" t="s">
        <v>165</v>
      </c>
      <c r="L39" s="219">
        <v>14396269.954835787</v>
      </c>
      <c r="M39" s="208">
        <v>1632634.5064116933</v>
      </c>
      <c r="N39" s="208">
        <v>1734725.6066666667</v>
      </c>
      <c r="O39" s="208">
        <v>3093228.1499927402</v>
      </c>
      <c r="P39" s="208">
        <f t="shared" si="3"/>
        <v>20856858.217906889</v>
      </c>
      <c r="Q39" s="228">
        <v>51</v>
      </c>
      <c r="R39" s="206" t="s">
        <v>166</v>
      </c>
      <c r="S39" s="224">
        <f t="shared" si="7"/>
        <v>408958.00427268411</v>
      </c>
      <c r="T39" s="223">
        <f t="shared" si="5"/>
        <v>5.6720057082670889</v>
      </c>
      <c r="U39" s="224">
        <f t="shared" si="5"/>
        <v>0</v>
      </c>
      <c r="V39" s="208">
        <f t="shared" si="6"/>
        <v>5.6720057082670898</v>
      </c>
    </row>
    <row r="40" spans="1:22" s="215" customFormat="1" ht="18.75">
      <c r="A40" s="234"/>
      <c r="B40" s="226" t="s">
        <v>167</v>
      </c>
      <c r="C40" s="245">
        <v>5529382.0319772307</v>
      </c>
      <c r="D40" s="208">
        <v>416023.2310085168</v>
      </c>
      <c r="E40" s="208">
        <v>723555.81749039446</v>
      </c>
      <c r="F40" s="208">
        <v>1054351.4921939191</v>
      </c>
      <c r="G40" s="208">
        <f t="shared" si="1"/>
        <v>7723312.5726700611</v>
      </c>
      <c r="H40" s="233">
        <v>28</v>
      </c>
      <c r="I40" s="226" t="s">
        <v>164</v>
      </c>
      <c r="J40" s="227">
        <f t="shared" si="2"/>
        <v>275832.5918810736</v>
      </c>
      <c r="K40" s="246" t="s">
        <v>167</v>
      </c>
      <c r="L40" s="219">
        <v>6169829.9806439094</v>
      </c>
      <c r="M40" s="208">
        <v>699700.50274786865</v>
      </c>
      <c r="N40" s="208">
        <v>743453.83142857149</v>
      </c>
      <c r="O40" s="208">
        <v>1325669.2071397458</v>
      </c>
      <c r="P40" s="208">
        <f t="shared" si="3"/>
        <v>8938653.5219600964</v>
      </c>
      <c r="Q40" s="228">
        <v>31</v>
      </c>
      <c r="R40" s="206" t="s">
        <v>164</v>
      </c>
      <c r="S40" s="224">
        <f t="shared" si="7"/>
        <v>288343.66199871281</v>
      </c>
      <c r="T40" s="223">
        <f t="shared" si="5"/>
        <v>15.736006251911597</v>
      </c>
      <c r="U40" s="224">
        <f t="shared" si="5"/>
        <v>10.714285714285714</v>
      </c>
      <c r="V40" s="208">
        <f t="shared" si="6"/>
        <v>4.5357475823717754</v>
      </c>
    </row>
    <row r="41" spans="1:22" s="215" customFormat="1" ht="18.75">
      <c r="A41" s="231" t="s">
        <v>89</v>
      </c>
      <c r="B41" s="206" t="s">
        <v>170</v>
      </c>
      <c r="C41" s="219">
        <v>11598981.840720749</v>
      </c>
      <c r="D41" s="208">
        <v>8778870.2218812015</v>
      </c>
      <c r="E41" s="208">
        <v>1568808.3833719327</v>
      </c>
      <c r="F41" s="208">
        <v>1774426.8650985616</v>
      </c>
      <c r="G41" s="208">
        <f t="shared" si="1"/>
        <v>23721087.311072446</v>
      </c>
      <c r="H41" s="233">
        <v>570</v>
      </c>
      <c r="I41" s="226" t="s">
        <v>171</v>
      </c>
      <c r="J41" s="227">
        <f t="shared" si="2"/>
        <v>41615.94265100429</v>
      </c>
      <c r="K41" s="246" t="s">
        <v>170</v>
      </c>
      <c r="L41" s="219">
        <v>12772291.51223203</v>
      </c>
      <c r="M41" s="208">
        <v>5265603.2944775149</v>
      </c>
      <c r="N41" s="208">
        <v>1515378.3834482757</v>
      </c>
      <c r="O41" s="208">
        <v>3167360.1582700233</v>
      </c>
      <c r="P41" s="208">
        <f t="shared" si="3"/>
        <v>22720633.348427843</v>
      </c>
      <c r="Q41" s="228">
        <v>604</v>
      </c>
      <c r="R41" s="206" t="s">
        <v>171</v>
      </c>
      <c r="S41" s="224">
        <f t="shared" si="7"/>
        <v>37616.942629847421</v>
      </c>
      <c r="T41" s="223">
        <f t="shared" si="5"/>
        <v>-4.2175721101014396</v>
      </c>
      <c r="U41" s="224">
        <f t="shared" si="5"/>
        <v>5.9649122807017543</v>
      </c>
      <c r="V41" s="208">
        <f t="shared" si="6"/>
        <v>-9.6092981833738769</v>
      </c>
    </row>
    <row r="42" spans="1:22" s="215" customFormat="1" ht="18.75">
      <c r="A42" s="240"/>
      <c r="B42" s="226" t="s">
        <v>172</v>
      </c>
      <c r="C42" s="219">
        <v>9368408.4098129123</v>
      </c>
      <c r="D42" s="208">
        <v>7090625.9484425085</v>
      </c>
      <c r="E42" s="208">
        <v>1267114.4634927148</v>
      </c>
      <c r="F42" s="208">
        <v>1433190.9295026844</v>
      </c>
      <c r="G42" s="208">
        <f t="shared" si="1"/>
        <v>19159339.751250818</v>
      </c>
      <c r="H42" s="233">
        <v>50</v>
      </c>
      <c r="I42" s="226" t="s">
        <v>173</v>
      </c>
      <c r="J42" s="227">
        <f t="shared" si="2"/>
        <v>383186.79502501636</v>
      </c>
      <c r="K42" s="246" t="s">
        <v>172</v>
      </c>
      <c r="L42" s="219">
        <v>10643576.260193359</v>
      </c>
      <c r="M42" s="208">
        <v>4388002.7453979291</v>
      </c>
      <c r="N42" s="208">
        <v>1262815.3195402299</v>
      </c>
      <c r="O42" s="208">
        <v>2639466.798558353</v>
      </c>
      <c r="P42" s="208">
        <f t="shared" si="3"/>
        <v>18933861.123689871</v>
      </c>
      <c r="Q42" s="228">
        <v>52</v>
      </c>
      <c r="R42" s="206" t="s">
        <v>173</v>
      </c>
      <c r="S42" s="224">
        <f t="shared" si="7"/>
        <v>364112.71391711291</v>
      </c>
      <c r="T42" s="223">
        <f t="shared" si="5"/>
        <v>-1.1768601135966947</v>
      </c>
      <c r="U42" s="224">
        <f t="shared" si="5"/>
        <v>4</v>
      </c>
      <c r="V42" s="208">
        <f t="shared" si="6"/>
        <v>-4.9777501092275882</v>
      </c>
    </row>
    <row r="43" spans="1:22" s="215" customFormat="1" ht="18.75">
      <c r="A43" s="240"/>
      <c r="B43" s="226" t="s">
        <v>174</v>
      </c>
      <c r="C43" s="219">
        <v>8476179.0374497771</v>
      </c>
      <c r="D43" s="208">
        <v>6415328.2390670311</v>
      </c>
      <c r="E43" s="208">
        <v>1146436.8955410274</v>
      </c>
      <c r="F43" s="208">
        <v>1296696.5552643337</v>
      </c>
      <c r="G43" s="208">
        <f t="shared" si="1"/>
        <v>17334640.727322169</v>
      </c>
      <c r="H43" s="233">
        <v>13</v>
      </c>
      <c r="I43" s="226" t="s">
        <v>175</v>
      </c>
      <c r="J43" s="227">
        <f t="shared" si="2"/>
        <v>1333433.9021017053</v>
      </c>
      <c r="K43" s="246" t="s">
        <v>174</v>
      </c>
      <c r="L43" s="219">
        <v>9047039.8211643547</v>
      </c>
      <c r="M43" s="247">
        <v>3729802.3335882397</v>
      </c>
      <c r="N43" s="208">
        <v>1073393.0216091953</v>
      </c>
      <c r="O43" s="208">
        <v>2243546.7787746</v>
      </c>
      <c r="P43" s="208">
        <f t="shared" si="3"/>
        <v>16093781.955136389</v>
      </c>
      <c r="Q43" s="228">
        <v>13</v>
      </c>
      <c r="R43" s="206" t="s">
        <v>175</v>
      </c>
      <c r="S43" s="224">
        <f t="shared" si="7"/>
        <v>1237983.2273181838</v>
      </c>
      <c r="T43" s="223">
        <f t="shared" si="5"/>
        <v>-7.1582606856684841</v>
      </c>
      <c r="U43" s="224">
        <f t="shared" si="5"/>
        <v>0</v>
      </c>
      <c r="V43" s="208">
        <f t="shared" si="6"/>
        <v>-7.1582606856684858</v>
      </c>
    </row>
    <row r="44" spans="1:22" s="215" customFormat="1" ht="18.75">
      <c r="A44" s="244"/>
      <c r="B44" s="226" t="s">
        <v>176</v>
      </c>
      <c r="C44" s="219">
        <v>8030064.3512682095</v>
      </c>
      <c r="D44" s="208">
        <v>6077679.3843792928</v>
      </c>
      <c r="E44" s="208">
        <v>1086098.1115651841</v>
      </c>
      <c r="F44" s="208">
        <v>1228449.368145158</v>
      </c>
      <c r="G44" s="208">
        <f t="shared" si="1"/>
        <v>16422291.215357846</v>
      </c>
      <c r="H44" s="233">
        <v>154</v>
      </c>
      <c r="I44" s="226" t="s">
        <v>177</v>
      </c>
      <c r="J44" s="227">
        <f t="shared" si="2"/>
        <v>106638.25464518082</v>
      </c>
      <c r="K44" s="246" t="s">
        <v>176</v>
      </c>
      <c r="L44" s="219">
        <v>7982682.1951450193</v>
      </c>
      <c r="M44" s="208">
        <v>3291002.0590484473</v>
      </c>
      <c r="N44" s="208">
        <v>947111.48965517234</v>
      </c>
      <c r="O44" s="208">
        <v>1979600.0989187649</v>
      </c>
      <c r="P44" s="208">
        <f t="shared" si="3"/>
        <v>14200395.842767403</v>
      </c>
      <c r="Q44" s="228">
        <v>153</v>
      </c>
      <c r="R44" s="206" t="s">
        <v>177</v>
      </c>
      <c r="S44" s="224">
        <f t="shared" si="7"/>
        <v>92813.044723969957</v>
      </c>
      <c r="T44" s="223">
        <f t="shared" si="5"/>
        <v>-13.529752599397121</v>
      </c>
      <c r="U44" s="224">
        <f t="shared" si="5"/>
        <v>-0.64935064935064934</v>
      </c>
      <c r="V44" s="208">
        <f t="shared" si="6"/>
        <v>-12.9645875837069</v>
      </c>
    </row>
    <row r="45" spans="1:22" s="215" customFormat="1" ht="18.75">
      <c r="A45" s="234"/>
      <c r="B45" s="205" t="s">
        <v>178</v>
      </c>
      <c r="C45" s="219">
        <v>4907261.547997239</v>
      </c>
      <c r="D45" s="208">
        <v>3714137.4015651233</v>
      </c>
      <c r="E45" s="208">
        <v>663726.62373427919</v>
      </c>
      <c r="F45" s="208">
        <v>750719.05831093004</v>
      </c>
      <c r="G45" s="208">
        <f t="shared" si="1"/>
        <v>10035844.631607572</v>
      </c>
      <c r="H45" s="233">
        <v>1</v>
      </c>
      <c r="I45" s="226" t="s">
        <v>138</v>
      </c>
      <c r="J45" s="227">
        <f t="shared" si="2"/>
        <v>10035844.631607572</v>
      </c>
      <c r="K45" s="246" t="s">
        <v>178</v>
      </c>
      <c r="L45" s="219">
        <v>5853966.9431063468</v>
      </c>
      <c r="M45" s="208">
        <v>2413401.509968861</v>
      </c>
      <c r="N45" s="208">
        <v>694548.42574712646</v>
      </c>
      <c r="O45" s="208">
        <v>1451706.7392070941</v>
      </c>
      <c r="P45" s="208">
        <f t="shared" si="3"/>
        <v>10413623.618029429</v>
      </c>
      <c r="Q45" s="228">
        <v>1</v>
      </c>
      <c r="R45" s="206" t="s">
        <v>138</v>
      </c>
      <c r="S45" s="224">
        <f t="shared" si="7"/>
        <v>10413623.618029429</v>
      </c>
      <c r="T45" s="223">
        <f t="shared" si="5"/>
        <v>3.7642968807234638</v>
      </c>
      <c r="U45" s="224">
        <f t="shared" si="5"/>
        <v>0</v>
      </c>
      <c r="V45" s="208">
        <f t="shared" si="6"/>
        <v>3.7642968807234638</v>
      </c>
    </row>
    <row r="46" spans="1:22" s="215" customFormat="1" ht="56.25">
      <c r="A46" s="231" t="s">
        <v>90</v>
      </c>
      <c r="B46" s="248" t="s">
        <v>244</v>
      </c>
      <c r="C46" s="232">
        <v>11742733.100624599</v>
      </c>
      <c r="D46" s="247">
        <v>2115592.8553259028</v>
      </c>
      <c r="E46" s="247">
        <v>1529406.8041091352</v>
      </c>
      <c r="F46" s="208">
        <v>2938527.405686602</v>
      </c>
      <c r="G46" s="208">
        <f t="shared" si="1"/>
        <v>18326260.165746242</v>
      </c>
      <c r="H46" s="233">
        <v>20</v>
      </c>
      <c r="I46" s="226" t="s">
        <v>180</v>
      </c>
      <c r="J46" s="227">
        <f t="shared" si="2"/>
        <v>916313.00828731211</v>
      </c>
      <c r="K46" s="229" t="s">
        <v>245</v>
      </c>
      <c r="L46" s="219">
        <v>10960436.931598697</v>
      </c>
      <c r="M46" s="208">
        <v>2688173.5626658704</v>
      </c>
      <c r="N46" s="247">
        <v>1373704.3080327869</v>
      </c>
      <c r="O46" s="208">
        <v>3383827.5725025744</v>
      </c>
      <c r="P46" s="208">
        <f t="shared" si="3"/>
        <v>18406142.37479993</v>
      </c>
      <c r="Q46" s="228">
        <v>20</v>
      </c>
      <c r="R46" s="206" t="s">
        <v>180</v>
      </c>
      <c r="S46" s="224">
        <f t="shared" si="7"/>
        <v>920307.11873999645</v>
      </c>
      <c r="T46" s="223">
        <f t="shared" si="5"/>
        <v>0.4358893103732982</v>
      </c>
      <c r="U46" s="224">
        <f t="shared" si="5"/>
        <v>0</v>
      </c>
      <c r="V46" s="208">
        <f t="shared" si="6"/>
        <v>0.43588931037329309</v>
      </c>
    </row>
    <row r="47" spans="1:22" s="215" customFormat="1" ht="18.75">
      <c r="A47" s="238"/>
      <c r="B47" s="248" t="s">
        <v>181</v>
      </c>
      <c r="C47" s="249">
        <v>5636511.888299807</v>
      </c>
      <c r="D47" s="247">
        <v>1015484.5705564334</v>
      </c>
      <c r="E47" s="247">
        <v>734115.26597238495</v>
      </c>
      <c r="F47" s="208">
        <v>1410493.1547295689</v>
      </c>
      <c r="G47" s="208">
        <f t="shared" si="1"/>
        <v>8796604.8795581944</v>
      </c>
      <c r="H47" s="233">
        <v>10</v>
      </c>
      <c r="I47" s="226" t="s">
        <v>182</v>
      </c>
      <c r="J47" s="227">
        <f t="shared" si="2"/>
        <v>879660.48795581947</v>
      </c>
      <c r="K47" s="250" t="s">
        <v>181</v>
      </c>
      <c r="L47" s="219">
        <v>5241948.0977211157</v>
      </c>
      <c r="M47" s="208">
        <v>1285648.2256228076</v>
      </c>
      <c r="N47" s="247">
        <v>656989.01688524592</v>
      </c>
      <c r="O47" s="208">
        <v>1618352.3172838399</v>
      </c>
      <c r="P47" s="208">
        <f t="shared" si="3"/>
        <v>8802937.6575130094</v>
      </c>
      <c r="Q47" s="228">
        <v>3</v>
      </c>
      <c r="R47" s="206" t="s">
        <v>182</v>
      </c>
      <c r="S47" s="224">
        <f>SUM(P47/Q47)</f>
        <v>2934312.5525043365</v>
      </c>
      <c r="T47" s="223">
        <f t="shared" si="5"/>
        <v>7.1991160698046675E-2</v>
      </c>
      <c r="U47" s="224">
        <f t="shared" si="5"/>
        <v>-70</v>
      </c>
      <c r="V47" s="208">
        <f t="shared" si="6"/>
        <v>233.57330386899352</v>
      </c>
    </row>
    <row r="48" spans="1:22" s="215" customFormat="1" ht="37.5">
      <c r="A48" s="238"/>
      <c r="B48" s="248" t="s">
        <v>246</v>
      </c>
      <c r="C48" s="249">
        <v>5166802.5642748233</v>
      </c>
      <c r="D48" s="247">
        <v>930860.85634339729</v>
      </c>
      <c r="E48" s="247">
        <v>672938.99380801956</v>
      </c>
      <c r="F48" s="208">
        <v>1292952.0585021048</v>
      </c>
      <c r="G48" s="208">
        <f t="shared" si="1"/>
        <v>8063554.4729283452</v>
      </c>
      <c r="H48" s="233">
        <v>148</v>
      </c>
      <c r="I48" s="226" t="s">
        <v>184</v>
      </c>
      <c r="J48" s="227">
        <f t="shared" si="2"/>
        <v>54483.476168434761</v>
      </c>
      <c r="K48" s="250" t="s">
        <v>246</v>
      </c>
      <c r="L48" s="219">
        <v>5241948.0977211157</v>
      </c>
      <c r="M48" s="208">
        <v>1285648.2256228076</v>
      </c>
      <c r="N48" s="247">
        <v>656989.01688524592</v>
      </c>
      <c r="O48" s="208">
        <v>1618352.3172838399</v>
      </c>
      <c r="P48" s="208">
        <f t="shared" si="3"/>
        <v>8802937.6575130094</v>
      </c>
      <c r="Q48" s="228">
        <v>55</v>
      </c>
      <c r="R48" s="206" t="s">
        <v>184</v>
      </c>
      <c r="S48" s="224">
        <f t="shared" si="7"/>
        <v>160053.411954782</v>
      </c>
      <c r="T48" s="223">
        <f t="shared" si="5"/>
        <v>9.1694449025796843</v>
      </c>
      <c r="U48" s="224">
        <f t="shared" si="5"/>
        <v>-62.837837837837839</v>
      </c>
      <c r="V48" s="208">
        <f t="shared" si="6"/>
        <v>193.76505173785083</v>
      </c>
    </row>
    <row r="49" spans="1:22" s="215" customFormat="1" ht="18.75">
      <c r="A49" s="236"/>
      <c r="B49" s="564" t="s">
        <v>185</v>
      </c>
      <c r="C49" s="219">
        <v>7985058.5084247272</v>
      </c>
      <c r="D49" s="565">
        <v>1438603.1416216139</v>
      </c>
      <c r="E49" s="565">
        <v>1039996.6267942119</v>
      </c>
      <c r="F49" s="208">
        <v>1998198.6358668893</v>
      </c>
      <c r="G49" s="208">
        <f t="shared" si="1"/>
        <v>12461856.912707442</v>
      </c>
      <c r="H49" s="233">
        <v>806</v>
      </c>
      <c r="I49" s="226" t="s">
        <v>186</v>
      </c>
      <c r="J49" s="227">
        <f t="shared" si="2"/>
        <v>15461.360933880202</v>
      </c>
      <c r="K49" s="250" t="s">
        <v>185</v>
      </c>
      <c r="L49" s="219">
        <v>7624651.7785034413</v>
      </c>
      <c r="M49" s="208">
        <v>1870033.7827240839</v>
      </c>
      <c r="N49" s="247">
        <v>955620.38819672144</v>
      </c>
      <c r="O49" s="208">
        <v>2353967.0069583128</v>
      </c>
      <c r="P49" s="208">
        <f t="shared" si="3"/>
        <v>12804272.95638256</v>
      </c>
      <c r="Q49" s="228">
        <v>896</v>
      </c>
      <c r="R49" s="206" t="s">
        <v>186</v>
      </c>
      <c r="S49" s="224">
        <f t="shared" si="7"/>
        <v>14290.483210248392</v>
      </c>
      <c r="T49" s="223">
        <f t="shared" si="5"/>
        <v>2.7477128494867662</v>
      </c>
      <c r="U49" s="224">
        <f t="shared" si="5"/>
        <v>11.166253101736972</v>
      </c>
      <c r="V49" s="208">
        <f t="shared" si="6"/>
        <v>-7.5729279501268607</v>
      </c>
    </row>
    <row r="50" spans="1:22" s="215" customFormat="1" ht="18.75">
      <c r="A50" s="231" t="s">
        <v>188</v>
      </c>
      <c r="B50" s="555" t="s">
        <v>189</v>
      </c>
      <c r="C50" s="219">
        <v>21147370.308053497</v>
      </c>
      <c r="D50" s="208">
        <v>2846039.5754994457</v>
      </c>
      <c r="E50" s="208">
        <v>3052101.5379970665</v>
      </c>
      <c r="F50" s="208">
        <v>5116118.534671477</v>
      </c>
      <c r="G50" s="208">
        <f t="shared" si="1"/>
        <v>32161629.956221487</v>
      </c>
      <c r="H50" s="233">
        <v>7</v>
      </c>
      <c r="I50" s="226" t="s">
        <v>182</v>
      </c>
      <c r="J50" s="227">
        <f t="shared" si="2"/>
        <v>4594518.5651744986</v>
      </c>
      <c r="K50" s="246" t="s">
        <v>189</v>
      </c>
      <c r="L50" s="219">
        <v>21364850.977044698</v>
      </c>
      <c r="M50" s="208">
        <v>4688735.8511497853</v>
      </c>
      <c r="N50" s="208">
        <v>2623791.3879999998</v>
      </c>
      <c r="O50" s="208">
        <v>6183639.8715888998</v>
      </c>
      <c r="P50" s="208">
        <f t="shared" si="3"/>
        <v>34861018.087783381</v>
      </c>
      <c r="Q50" s="228">
        <v>9</v>
      </c>
      <c r="R50" s="206" t="s">
        <v>182</v>
      </c>
      <c r="S50" s="224">
        <f t="shared" si="7"/>
        <v>3873446.4541981537</v>
      </c>
      <c r="T50" s="223">
        <f t="shared" si="5"/>
        <v>8.3931944221617805</v>
      </c>
      <c r="U50" s="224">
        <f t="shared" si="5"/>
        <v>28.571428571428569</v>
      </c>
      <c r="V50" s="208">
        <f t="shared" si="6"/>
        <v>-15.694182116096398</v>
      </c>
    </row>
    <row r="51" spans="1:22" s="215" customFormat="1" ht="18.75">
      <c r="A51" s="238"/>
      <c r="B51" s="555" t="s">
        <v>190</v>
      </c>
      <c r="C51" s="219">
        <v>15860527.731040122</v>
      </c>
      <c r="D51" s="208">
        <v>2134529.6816245844</v>
      </c>
      <c r="E51" s="208">
        <v>2289076.1534977998</v>
      </c>
      <c r="F51" s="208">
        <v>3837088.901003608</v>
      </c>
      <c r="G51" s="208">
        <f t="shared" si="1"/>
        <v>24121222.467166115</v>
      </c>
      <c r="H51" s="233">
        <v>13</v>
      </c>
      <c r="I51" s="226" t="s">
        <v>191</v>
      </c>
      <c r="J51" s="227">
        <f t="shared" si="2"/>
        <v>1855478.6513204703</v>
      </c>
      <c r="K51" s="246" t="s">
        <v>190</v>
      </c>
      <c r="L51" s="219">
        <v>10682425.488522349</v>
      </c>
      <c r="M51" s="208">
        <v>2344367.9255748927</v>
      </c>
      <c r="N51" s="208">
        <v>1311895.6939999999</v>
      </c>
      <c r="O51" s="208">
        <v>3091819.9357944499</v>
      </c>
      <c r="P51" s="208">
        <f t="shared" si="3"/>
        <v>17430509.043891691</v>
      </c>
      <c r="Q51" s="228">
        <v>2</v>
      </c>
      <c r="R51" s="206" t="s">
        <v>191</v>
      </c>
      <c r="S51" s="224">
        <f t="shared" si="7"/>
        <v>8715254.5219458453</v>
      </c>
      <c r="T51" s="223">
        <f t="shared" si="5"/>
        <v>-27.737870385225477</v>
      </c>
      <c r="U51" s="224">
        <f t="shared" si="5"/>
        <v>-84.615384615384613</v>
      </c>
      <c r="V51" s="208">
        <f t="shared" si="6"/>
        <v>369.70384249603444</v>
      </c>
    </row>
    <row r="52" spans="1:22" s="215" customFormat="1" ht="18.75">
      <c r="A52" s="234"/>
      <c r="B52" s="555" t="s">
        <v>304</v>
      </c>
      <c r="C52" s="219">
        <v>15860527.731040122</v>
      </c>
      <c r="D52" s="208">
        <v>2134529.6816245844</v>
      </c>
      <c r="E52" s="208">
        <v>2289076.1534977998</v>
      </c>
      <c r="F52" s="208">
        <v>3837088.901003608</v>
      </c>
      <c r="G52" s="208">
        <f t="shared" ref="G52" si="8">SUM(C52:F52)</f>
        <v>24121222.467166115</v>
      </c>
      <c r="H52" s="556">
        <v>4</v>
      </c>
      <c r="I52" s="555" t="s">
        <v>305</v>
      </c>
      <c r="J52" s="227">
        <f t="shared" si="2"/>
        <v>6030305.6167915286</v>
      </c>
      <c r="K52" s="246" t="s">
        <v>304</v>
      </c>
      <c r="L52" s="219">
        <v>21364850.977044698</v>
      </c>
      <c r="M52" s="208">
        <v>4688735.8511497853</v>
      </c>
      <c r="N52" s="208">
        <v>2623791.3879999998</v>
      </c>
      <c r="O52" s="208">
        <v>6183639.8715888998</v>
      </c>
      <c r="P52" s="208">
        <f t="shared" si="3"/>
        <v>34861018.087783381</v>
      </c>
      <c r="Q52" s="228">
        <v>17</v>
      </c>
      <c r="R52" s="206" t="s">
        <v>305</v>
      </c>
      <c r="S52" s="224">
        <f t="shared" si="7"/>
        <v>2050648.1228107871</v>
      </c>
      <c r="T52" s="223">
        <f t="shared" si="5"/>
        <v>44.524259229549045</v>
      </c>
      <c r="U52" s="224">
        <f t="shared" si="5"/>
        <v>325</v>
      </c>
      <c r="V52" s="208">
        <f t="shared" si="6"/>
        <v>-65.994291945988465</v>
      </c>
    </row>
    <row r="53" spans="1:22" s="215" customFormat="1" ht="18.75">
      <c r="A53" s="218" t="s">
        <v>92</v>
      </c>
      <c r="B53" s="555" t="s">
        <v>247</v>
      </c>
      <c r="C53" s="219">
        <v>44369471.280409507</v>
      </c>
      <c r="D53" s="208">
        <v>22401827.16394281</v>
      </c>
      <c r="E53" s="208">
        <v>6318544.0581206968</v>
      </c>
      <c r="F53" s="208">
        <v>20674601.640533313</v>
      </c>
      <c r="G53" s="208">
        <f t="shared" si="1"/>
        <v>93764444.143006325</v>
      </c>
      <c r="H53" s="233">
        <v>801</v>
      </c>
      <c r="I53" s="226" t="s">
        <v>194</v>
      </c>
      <c r="J53" s="227">
        <f t="shared" si="2"/>
        <v>117059.23113983311</v>
      </c>
      <c r="K53" s="218" t="s">
        <v>247</v>
      </c>
      <c r="L53" s="219">
        <v>53155010.71848423</v>
      </c>
      <c r="M53" s="208">
        <v>29715236.408825718</v>
      </c>
      <c r="N53" s="208">
        <v>6585718.8900000006</v>
      </c>
      <c r="O53" s="208">
        <v>25411013.460593842</v>
      </c>
      <c r="P53" s="208">
        <f t="shared" si="3"/>
        <v>114866979.47790378</v>
      </c>
      <c r="Q53" s="228">
        <v>738</v>
      </c>
      <c r="R53" s="206" t="s">
        <v>194</v>
      </c>
      <c r="S53" s="224">
        <f t="shared" si="7"/>
        <v>155646.31365569617</v>
      </c>
      <c r="T53" s="223">
        <f t="shared" si="5"/>
        <v>22.505903520008708</v>
      </c>
      <c r="U53" s="224">
        <f t="shared" si="5"/>
        <v>-7.8651685393258424</v>
      </c>
      <c r="V53" s="208">
        <f t="shared" si="6"/>
        <v>32.963724552204567</v>
      </c>
    </row>
    <row r="54" spans="1:22" s="215" customFormat="1" ht="18.75">
      <c r="A54" s="218" t="s">
        <v>93</v>
      </c>
      <c r="B54" s="555" t="s">
        <v>195</v>
      </c>
      <c r="C54" s="219">
        <v>30452296.423588548</v>
      </c>
      <c r="D54" s="208">
        <v>99382394.652115926</v>
      </c>
      <c r="E54" s="208">
        <v>3909625.9416605858</v>
      </c>
      <c r="F54" s="208">
        <v>10681313.426237991</v>
      </c>
      <c r="G54" s="208">
        <f t="shared" si="1"/>
        <v>144425630.44360304</v>
      </c>
      <c r="H54" s="239">
        <v>35954032</v>
      </c>
      <c r="I54" s="226" t="s">
        <v>196</v>
      </c>
      <c r="J54" s="227">
        <f t="shared" si="2"/>
        <v>4.016952269598109</v>
      </c>
      <c r="K54" s="218" t="s">
        <v>195</v>
      </c>
      <c r="L54" s="219">
        <v>35623708.015492305</v>
      </c>
      <c r="M54" s="208">
        <v>100397711.66579089</v>
      </c>
      <c r="N54" s="208">
        <v>3921600.74</v>
      </c>
      <c r="O54" s="208">
        <v>11170734.444240721</v>
      </c>
      <c r="P54" s="208">
        <f t="shared" si="3"/>
        <v>151113754.8655239</v>
      </c>
      <c r="Q54" s="228">
        <v>59286168</v>
      </c>
      <c r="R54" s="206" t="s">
        <v>196</v>
      </c>
      <c r="S54" s="224">
        <f t="shared" si="7"/>
        <v>2.5488872019106363</v>
      </c>
      <c r="T54" s="223">
        <f t="shared" si="5"/>
        <v>4.6308431553168949</v>
      </c>
      <c r="U54" s="224">
        <f t="shared" si="5"/>
        <v>64.894351765610054</v>
      </c>
      <c r="V54" s="208">
        <f t="shared" si="6"/>
        <v>-36.546739148442775</v>
      </c>
    </row>
    <row r="55" spans="1:22" s="215" customFormat="1" ht="37.5">
      <c r="A55" s="231" t="s">
        <v>94</v>
      </c>
      <c r="B55" s="555" t="s">
        <v>197</v>
      </c>
      <c r="C55" s="219">
        <v>9970228.6117781363</v>
      </c>
      <c r="D55" s="208">
        <v>3056254.663493067</v>
      </c>
      <c r="E55" s="208">
        <v>1219953.201498176</v>
      </c>
      <c r="F55" s="208">
        <v>2180577.9833630682</v>
      </c>
      <c r="G55" s="208">
        <f t="shared" si="1"/>
        <v>16427014.460132448</v>
      </c>
      <c r="H55" s="233">
        <v>3</v>
      </c>
      <c r="I55" s="248" t="s">
        <v>248</v>
      </c>
      <c r="J55" s="227">
        <f t="shared" si="2"/>
        <v>5475671.4867108157</v>
      </c>
      <c r="K55" s="218" t="s">
        <v>197</v>
      </c>
      <c r="L55" s="219">
        <v>10791721.624772687</v>
      </c>
      <c r="M55" s="219">
        <v>3520577.867657532</v>
      </c>
      <c r="N55" s="208">
        <v>1266749.9639999999</v>
      </c>
      <c r="O55" s="208">
        <v>2648732.303393045</v>
      </c>
      <c r="P55" s="208">
        <f t="shared" si="3"/>
        <v>18227781.759823263</v>
      </c>
      <c r="Q55" s="228">
        <v>3</v>
      </c>
      <c r="R55" s="237" t="s">
        <v>248</v>
      </c>
      <c r="S55" s="224">
        <f t="shared" si="7"/>
        <v>6075927.2532744212</v>
      </c>
      <c r="T55" s="223">
        <f t="shared" si="5"/>
        <v>10.962231171471773</v>
      </c>
      <c r="U55" s="224">
        <f t="shared" si="5"/>
        <v>0</v>
      </c>
      <c r="V55" s="208">
        <f>IF(J55=0,0,(S55-J55)/J55)*100</f>
        <v>10.962231171471783</v>
      </c>
    </row>
    <row r="56" spans="1:22" s="215" customFormat="1" ht="37.5">
      <c r="A56" s="236"/>
      <c r="B56" s="241" t="s">
        <v>199</v>
      </c>
      <c r="C56" s="232">
        <v>6646819.0745187569</v>
      </c>
      <c r="D56" s="251">
        <v>2037503.108995378</v>
      </c>
      <c r="E56" s="251">
        <v>813302.13433211728</v>
      </c>
      <c r="F56" s="251">
        <v>1453718.6555753788</v>
      </c>
      <c r="G56" s="251">
        <f t="shared" si="1"/>
        <v>10951342.97342163</v>
      </c>
      <c r="H56" s="252">
        <v>7</v>
      </c>
      <c r="I56" s="241" t="s">
        <v>200</v>
      </c>
      <c r="J56" s="227">
        <f t="shared" si="2"/>
        <v>1564477.5676316614</v>
      </c>
      <c r="K56" s="253" t="s">
        <v>249</v>
      </c>
      <c r="L56" s="254">
        <v>7194481.083181791</v>
      </c>
      <c r="M56" s="254">
        <v>2347051.9117716881</v>
      </c>
      <c r="N56" s="255">
        <v>844499.97599999991</v>
      </c>
      <c r="O56" s="255">
        <v>1765821.5355953635</v>
      </c>
      <c r="P56" s="255">
        <f t="shared" si="3"/>
        <v>12151854.506548842</v>
      </c>
      <c r="Q56" s="228">
        <v>7</v>
      </c>
      <c r="R56" s="256" t="s">
        <v>200</v>
      </c>
      <c r="S56" s="224">
        <f t="shared" si="7"/>
        <v>1735979.2152212632</v>
      </c>
      <c r="T56" s="223">
        <f t="shared" si="5"/>
        <v>10.962231171471803</v>
      </c>
      <c r="U56" s="257">
        <f t="shared" si="5"/>
        <v>0</v>
      </c>
      <c r="V56" s="208">
        <f t="shared" si="6"/>
        <v>10.962231171471801</v>
      </c>
    </row>
    <row r="57" spans="1:22" s="215" customFormat="1" ht="18.75">
      <c r="A57" s="231" t="s">
        <v>95</v>
      </c>
      <c r="B57" s="258" t="s">
        <v>202</v>
      </c>
      <c r="C57" s="645">
        <v>158814240.7241514</v>
      </c>
      <c r="D57" s="260">
        <v>372359086.56591678</v>
      </c>
      <c r="E57" s="260">
        <v>11606621.204895843</v>
      </c>
      <c r="F57" s="260">
        <v>67477972.369578362</v>
      </c>
      <c r="G57" s="260">
        <f t="shared" si="1"/>
        <v>610257920.86454237</v>
      </c>
      <c r="H57" s="646">
        <v>1</v>
      </c>
      <c r="I57" s="258" t="s">
        <v>203</v>
      </c>
      <c r="J57" s="647">
        <f t="shared" si="2"/>
        <v>610257920.86454237</v>
      </c>
      <c r="K57" s="259" t="s">
        <v>202</v>
      </c>
      <c r="L57" s="243">
        <v>155816028.50450021</v>
      </c>
      <c r="M57" s="260">
        <v>400924857.3856535</v>
      </c>
      <c r="N57" s="260">
        <v>10533193.265959941</v>
      </c>
      <c r="O57" s="260">
        <v>21929675.893333826</v>
      </c>
      <c r="P57" s="260">
        <f t="shared" si="3"/>
        <v>589203755.04944742</v>
      </c>
      <c r="Q57" s="261">
        <v>1</v>
      </c>
      <c r="R57" s="262" t="s">
        <v>203</v>
      </c>
      <c r="S57" s="648">
        <f t="shared" si="7"/>
        <v>589203755.04944742</v>
      </c>
      <c r="T57" s="649">
        <f t="shared" si="5"/>
        <v>-3.4500438413429944</v>
      </c>
      <c r="U57" s="649">
        <f t="shared" si="5"/>
        <v>0</v>
      </c>
      <c r="V57" s="260">
        <f t="shared" si="6"/>
        <v>-3.4500438413429944</v>
      </c>
    </row>
    <row r="58" spans="1:22" s="215" customFormat="1" ht="25.5" customHeight="1">
      <c r="A58" s="205"/>
      <c r="B58" s="226" t="s">
        <v>250</v>
      </c>
      <c r="C58" s="232">
        <v>40984320.186877787</v>
      </c>
      <c r="D58" s="208">
        <v>96092667.500881761</v>
      </c>
      <c r="E58" s="208">
        <v>2995257.0851344117</v>
      </c>
      <c r="F58" s="208">
        <v>17413670.288923446</v>
      </c>
      <c r="G58" s="208">
        <f t="shared" si="1"/>
        <v>157485915.06181741</v>
      </c>
      <c r="H58" s="263">
        <v>26531</v>
      </c>
      <c r="I58" s="206" t="s">
        <v>205</v>
      </c>
      <c r="J58" s="227">
        <f t="shared" si="2"/>
        <v>5935.9208119489431</v>
      </c>
      <c r="K58" s="226" t="s">
        <v>204</v>
      </c>
      <c r="L58" s="219">
        <v>40784061.15218462</v>
      </c>
      <c r="M58" s="264">
        <v>104940063.34255359</v>
      </c>
      <c r="N58" s="208">
        <v>2757010.317935823</v>
      </c>
      <c r="O58" s="208">
        <v>5739982.2808054974</v>
      </c>
      <c r="P58" s="208">
        <f t="shared" si="3"/>
        <v>154221117.09347954</v>
      </c>
      <c r="Q58" s="228">
        <v>26531</v>
      </c>
      <c r="R58" s="206" t="s">
        <v>205</v>
      </c>
      <c r="S58" s="224">
        <f t="shared" si="7"/>
        <v>5812.8648408834779</v>
      </c>
      <c r="T58" s="223">
        <f t="shared" si="5"/>
        <v>-2.0730729900869829</v>
      </c>
      <c r="U58" s="224">
        <f t="shared" si="5"/>
        <v>0</v>
      </c>
      <c r="V58" s="208">
        <f t="shared" si="6"/>
        <v>-2.0730729900869784</v>
      </c>
    </row>
    <row r="59" spans="1:22" s="194" customFormat="1" ht="18.75">
      <c r="I59" s="265"/>
      <c r="L59" s="266"/>
      <c r="M59" s="266"/>
      <c r="N59" s="267"/>
      <c r="O59" s="267"/>
      <c r="P59" s="267"/>
      <c r="R59" s="268"/>
      <c r="V59" s="554"/>
    </row>
    <row r="60" spans="1:22" s="194" customFormat="1" ht="18.75">
      <c r="C60" s="269"/>
      <c r="D60" s="269"/>
      <c r="E60" s="269"/>
      <c r="F60" s="269"/>
      <c r="G60" s="269"/>
      <c r="I60" s="265"/>
      <c r="L60" s="266"/>
      <c r="M60" s="266"/>
      <c r="N60" s="266"/>
      <c r="O60" s="266"/>
      <c r="P60" s="267"/>
    </row>
    <row r="61" spans="1:22" s="194" customFormat="1" ht="18.75">
      <c r="C61" s="147"/>
      <c r="D61" s="147"/>
      <c r="E61" s="147"/>
      <c r="F61" s="147"/>
      <c r="G61" s="269"/>
      <c r="I61" s="265"/>
      <c r="L61" s="266"/>
      <c r="M61" s="266"/>
      <c r="N61" s="266"/>
      <c r="O61" s="266"/>
      <c r="P61" s="267"/>
    </row>
    <row r="62" spans="1:22" s="194" customFormat="1" ht="18.75">
      <c r="I62" s="265"/>
      <c r="L62" s="266"/>
      <c r="M62" s="266"/>
      <c r="N62" s="267"/>
      <c r="O62" s="267"/>
      <c r="P62" s="267"/>
    </row>
    <row r="65" spans="7:20">
      <c r="G65" s="270"/>
      <c r="T65" s="127"/>
    </row>
    <row r="66" spans="7:20">
      <c r="T66" s="127"/>
    </row>
    <row r="67" spans="7:20">
      <c r="T67" s="127"/>
    </row>
    <row r="68" spans="7:20">
      <c r="T68" s="127"/>
    </row>
  </sheetData>
  <sheetProtection algorithmName="SHA-512" hashValue="u6RQPnfwS26hgU3wG8OLkU4ufCFrGi2ZuZzHu8Xl3tsPe+hDgEtecp6mtRRs9aQ7FgTtRerobvGZFW8gUpo4tA==" saltValue="GuZm/DkkQ4exajRgVs15jw==" spinCount="100000" sheet="1" objects="1" scenarios="1"/>
  <mergeCells count="6">
    <mergeCell ref="A1:V1"/>
    <mergeCell ref="A2:B2"/>
    <mergeCell ref="A3:A4"/>
    <mergeCell ref="B3:J3"/>
    <mergeCell ref="K3:S3"/>
    <mergeCell ref="T3:V3"/>
  </mergeCells>
  <pageMargins left="0.35307086599999998" right="0" top="0.31496063000000002" bottom="0" header="0.15748031496063" footer="0.31496062992126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61DDF-96A0-4248-9F8B-58799C4793E2}">
  <dimension ref="A1:G20"/>
  <sheetViews>
    <sheetView topLeftCell="A16" workbookViewId="0">
      <selection activeCell="C24" sqref="C24"/>
    </sheetView>
  </sheetViews>
  <sheetFormatPr defaultRowHeight="23.25"/>
  <cols>
    <col min="1" max="1" width="7.7109375" style="272" customWidth="1"/>
    <col min="2" max="2" width="47.7109375" style="272" customWidth="1"/>
    <col min="3" max="3" width="71" style="272" customWidth="1"/>
    <col min="4" max="6" width="9.140625" style="272"/>
    <col min="7" max="7" width="12.7109375" style="272" bestFit="1" customWidth="1"/>
    <col min="8" max="256" width="9.140625" style="272"/>
    <col min="257" max="257" width="7.7109375" style="272" customWidth="1"/>
    <col min="258" max="258" width="47.7109375" style="272" customWidth="1"/>
    <col min="259" max="259" width="71" style="272" customWidth="1"/>
    <col min="260" max="262" width="9.140625" style="272"/>
    <col min="263" max="263" width="12.7109375" style="272" bestFit="1" customWidth="1"/>
    <col min="264" max="512" width="9.140625" style="272"/>
    <col min="513" max="513" width="7.7109375" style="272" customWidth="1"/>
    <col min="514" max="514" width="47.7109375" style="272" customWidth="1"/>
    <col min="515" max="515" width="71" style="272" customWidth="1"/>
    <col min="516" max="518" width="9.140625" style="272"/>
    <col min="519" max="519" width="12.7109375" style="272" bestFit="1" customWidth="1"/>
    <col min="520" max="768" width="9.140625" style="272"/>
    <col min="769" max="769" width="7.7109375" style="272" customWidth="1"/>
    <col min="770" max="770" width="47.7109375" style="272" customWidth="1"/>
    <col min="771" max="771" width="71" style="272" customWidth="1"/>
    <col min="772" max="774" width="9.140625" style="272"/>
    <col min="775" max="775" width="12.7109375" style="272" bestFit="1" customWidth="1"/>
    <col min="776" max="1024" width="9.140625" style="272"/>
    <col min="1025" max="1025" width="7.7109375" style="272" customWidth="1"/>
    <col min="1026" max="1026" width="47.7109375" style="272" customWidth="1"/>
    <col min="1027" max="1027" width="71" style="272" customWidth="1"/>
    <col min="1028" max="1030" width="9.140625" style="272"/>
    <col min="1031" max="1031" width="12.7109375" style="272" bestFit="1" customWidth="1"/>
    <col min="1032" max="1280" width="9.140625" style="272"/>
    <col min="1281" max="1281" width="7.7109375" style="272" customWidth="1"/>
    <col min="1282" max="1282" width="47.7109375" style="272" customWidth="1"/>
    <col min="1283" max="1283" width="71" style="272" customWidth="1"/>
    <col min="1284" max="1286" width="9.140625" style="272"/>
    <col min="1287" max="1287" width="12.7109375" style="272" bestFit="1" customWidth="1"/>
    <col min="1288" max="1536" width="9.140625" style="272"/>
    <col min="1537" max="1537" width="7.7109375" style="272" customWidth="1"/>
    <col min="1538" max="1538" width="47.7109375" style="272" customWidth="1"/>
    <col min="1539" max="1539" width="71" style="272" customWidth="1"/>
    <col min="1540" max="1542" width="9.140625" style="272"/>
    <col min="1543" max="1543" width="12.7109375" style="272" bestFit="1" customWidth="1"/>
    <col min="1544" max="1792" width="9.140625" style="272"/>
    <col min="1793" max="1793" width="7.7109375" style="272" customWidth="1"/>
    <col min="1794" max="1794" width="47.7109375" style="272" customWidth="1"/>
    <col min="1795" max="1795" width="71" style="272" customWidth="1"/>
    <col min="1796" max="1798" width="9.140625" style="272"/>
    <col min="1799" max="1799" width="12.7109375" style="272" bestFit="1" customWidth="1"/>
    <col min="1800" max="2048" width="9.140625" style="272"/>
    <col min="2049" max="2049" width="7.7109375" style="272" customWidth="1"/>
    <col min="2050" max="2050" width="47.7109375" style="272" customWidth="1"/>
    <col min="2051" max="2051" width="71" style="272" customWidth="1"/>
    <col min="2052" max="2054" width="9.140625" style="272"/>
    <col min="2055" max="2055" width="12.7109375" style="272" bestFit="1" customWidth="1"/>
    <col min="2056" max="2304" width="9.140625" style="272"/>
    <col min="2305" max="2305" width="7.7109375" style="272" customWidth="1"/>
    <col min="2306" max="2306" width="47.7109375" style="272" customWidth="1"/>
    <col min="2307" max="2307" width="71" style="272" customWidth="1"/>
    <col min="2308" max="2310" width="9.140625" style="272"/>
    <col min="2311" max="2311" width="12.7109375" style="272" bestFit="1" customWidth="1"/>
    <col min="2312" max="2560" width="9.140625" style="272"/>
    <col min="2561" max="2561" width="7.7109375" style="272" customWidth="1"/>
    <col min="2562" max="2562" width="47.7109375" style="272" customWidth="1"/>
    <col min="2563" max="2563" width="71" style="272" customWidth="1"/>
    <col min="2564" max="2566" width="9.140625" style="272"/>
    <col min="2567" max="2567" width="12.7109375" style="272" bestFit="1" customWidth="1"/>
    <col min="2568" max="2816" width="9.140625" style="272"/>
    <col min="2817" max="2817" width="7.7109375" style="272" customWidth="1"/>
    <col min="2818" max="2818" width="47.7109375" style="272" customWidth="1"/>
    <col min="2819" max="2819" width="71" style="272" customWidth="1"/>
    <col min="2820" max="2822" width="9.140625" style="272"/>
    <col min="2823" max="2823" width="12.7109375" style="272" bestFit="1" customWidth="1"/>
    <col min="2824" max="3072" width="9.140625" style="272"/>
    <col min="3073" max="3073" width="7.7109375" style="272" customWidth="1"/>
    <col min="3074" max="3074" width="47.7109375" style="272" customWidth="1"/>
    <col min="3075" max="3075" width="71" style="272" customWidth="1"/>
    <col min="3076" max="3078" width="9.140625" style="272"/>
    <col min="3079" max="3079" width="12.7109375" style="272" bestFit="1" customWidth="1"/>
    <col min="3080" max="3328" width="9.140625" style="272"/>
    <col min="3329" max="3329" width="7.7109375" style="272" customWidth="1"/>
    <col min="3330" max="3330" width="47.7109375" style="272" customWidth="1"/>
    <col min="3331" max="3331" width="71" style="272" customWidth="1"/>
    <col min="3332" max="3334" width="9.140625" style="272"/>
    <col min="3335" max="3335" width="12.7109375" style="272" bestFit="1" customWidth="1"/>
    <col min="3336" max="3584" width="9.140625" style="272"/>
    <col min="3585" max="3585" width="7.7109375" style="272" customWidth="1"/>
    <col min="3586" max="3586" width="47.7109375" style="272" customWidth="1"/>
    <col min="3587" max="3587" width="71" style="272" customWidth="1"/>
    <col min="3588" max="3590" width="9.140625" style="272"/>
    <col min="3591" max="3591" width="12.7109375" style="272" bestFit="1" customWidth="1"/>
    <col min="3592" max="3840" width="9.140625" style="272"/>
    <col min="3841" max="3841" width="7.7109375" style="272" customWidth="1"/>
    <col min="3842" max="3842" width="47.7109375" style="272" customWidth="1"/>
    <col min="3843" max="3843" width="71" style="272" customWidth="1"/>
    <col min="3844" max="3846" width="9.140625" style="272"/>
    <col min="3847" max="3847" width="12.7109375" style="272" bestFit="1" customWidth="1"/>
    <col min="3848" max="4096" width="9.140625" style="272"/>
    <col min="4097" max="4097" width="7.7109375" style="272" customWidth="1"/>
    <col min="4098" max="4098" width="47.7109375" style="272" customWidth="1"/>
    <col min="4099" max="4099" width="71" style="272" customWidth="1"/>
    <col min="4100" max="4102" width="9.140625" style="272"/>
    <col min="4103" max="4103" width="12.7109375" style="272" bestFit="1" customWidth="1"/>
    <col min="4104" max="4352" width="9.140625" style="272"/>
    <col min="4353" max="4353" width="7.7109375" style="272" customWidth="1"/>
    <col min="4354" max="4354" width="47.7109375" style="272" customWidth="1"/>
    <col min="4355" max="4355" width="71" style="272" customWidth="1"/>
    <col min="4356" max="4358" width="9.140625" style="272"/>
    <col min="4359" max="4359" width="12.7109375" style="272" bestFit="1" customWidth="1"/>
    <col min="4360" max="4608" width="9.140625" style="272"/>
    <col min="4609" max="4609" width="7.7109375" style="272" customWidth="1"/>
    <col min="4610" max="4610" width="47.7109375" style="272" customWidth="1"/>
    <col min="4611" max="4611" width="71" style="272" customWidth="1"/>
    <col min="4612" max="4614" width="9.140625" style="272"/>
    <col min="4615" max="4615" width="12.7109375" style="272" bestFit="1" customWidth="1"/>
    <col min="4616" max="4864" width="9.140625" style="272"/>
    <col min="4865" max="4865" width="7.7109375" style="272" customWidth="1"/>
    <col min="4866" max="4866" width="47.7109375" style="272" customWidth="1"/>
    <col min="4867" max="4867" width="71" style="272" customWidth="1"/>
    <col min="4868" max="4870" width="9.140625" style="272"/>
    <col min="4871" max="4871" width="12.7109375" style="272" bestFit="1" customWidth="1"/>
    <col min="4872" max="5120" width="9.140625" style="272"/>
    <col min="5121" max="5121" width="7.7109375" style="272" customWidth="1"/>
    <col min="5122" max="5122" width="47.7109375" style="272" customWidth="1"/>
    <col min="5123" max="5123" width="71" style="272" customWidth="1"/>
    <col min="5124" max="5126" width="9.140625" style="272"/>
    <col min="5127" max="5127" width="12.7109375" style="272" bestFit="1" customWidth="1"/>
    <col min="5128" max="5376" width="9.140625" style="272"/>
    <col min="5377" max="5377" width="7.7109375" style="272" customWidth="1"/>
    <col min="5378" max="5378" width="47.7109375" style="272" customWidth="1"/>
    <col min="5379" max="5379" width="71" style="272" customWidth="1"/>
    <col min="5380" max="5382" width="9.140625" style="272"/>
    <col min="5383" max="5383" width="12.7109375" style="272" bestFit="1" customWidth="1"/>
    <col min="5384" max="5632" width="9.140625" style="272"/>
    <col min="5633" max="5633" width="7.7109375" style="272" customWidth="1"/>
    <col min="5634" max="5634" width="47.7109375" style="272" customWidth="1"/>
    <col min="5635" max="5635" width="71" style="272" customWidth="1"/>
    <col min="5636" max="5638" width="9.140625" style="272"/>
    <col min="5639" max="5639" width="12.7109375" style="272" bestFit="1" customWidth="1"/>
    <col min="5640" max="5888" width="9.140625" style="272"/>
    <col min="5889" max="5889" width="7.7109375" style="272" customWidth="1"/>
    <col min="5890" max="5890" width="47.7109375" style="272" customWidth="1"/>
    <col min="5891" max="5891" width="71" style="272" customWidth="1"/>
    <col min="5892" max="5894" width="9.140625" style="272"/>
    <col min="5895" max="5895" width="12.7109375" style="272" bestFit="1" customWidth="1"/>
    <col min="5896" max="6144" width="9.140625" style="272"/>
    <col min="6145" max="6145" width="7.7109375" style="272" customWidth="1"/>
    <col min="6146" max="6146" width="47.7109375" style="272" customWidth="1"/>
    <col min="6147" max="6147" width="71" style="272" customWidth="1"/>
    <col min="6148" max="6150" width="9.140625" style="272"/>
    <col min="6151" max="6151" width="12.7109375" style="272" bestFit="1" customWidth="1"/>
    <col min="6152" max="6400" width="9.140625" style="272"/>
    <col min="6401" max="6401" width="7.7109375" style="272" customWidth="1"/>
    <col min="6402" max="6402" width="47.7109375" style="272" customWidth="1"/>
    <col min="6403" max="6403" width="71" style="272" customWidth="1"/>
    <col min="6404" max="6406" width="9.140625" style="272"/>
    <col min="6407" max="6407" width="12.7109375" style="272" bestFit="1" customWidth="1"/>
    <col min="6408" max="6656" width="9.140625" style="272"/>
    <col min="6657" max="6657" width="7.7109375" style="272" customWidth="1"/>
    <col min="6658" max="6658" width="47.7109375" style="272" customWidth="1"/>
    <col min="6659" max="6659" width="71" style="272" customWidth="1"/>
    <col min="6660" max="6662" width="9.140625" style="272"/>
    <col min="6663" max="6663" width="12.7109375" style="272" bestFit="1" customWidth="1"/>
    <col min="6664" max="6912" width="9.140625" style="272"/>
    <col min="6913" max="6913" width="7.7109375" style="272" customWidth="1"/>
    <col min="6914" max="6914" width="47.7109375" style="272" customWidth="1"/>
    <col min="6915" max="6915" width="71" style="272" customWidth="1"/>
    <col min="6916" max="6918" width="9.140625" style="272"/>
    <col min="6919" max="6919" width="12.7109375" style="272" bestFit="1" customWidth="1"/>
    <col min="6920" max="7168" width="9.140625" style="272"/>
    <col min="7169" max="7169" width="7.7109375" style="272" customWidth="1"/>
    <col min="7170" max="7170" width="47.7109375" style="272" customWidth="1"/>
    <col min="7171" max="7171" width="71" style="272" customWidth="1"/>
    <col min="7172" max="7174" width="9.140625" style="272"/>
    <col min="7175" max="7175" width="12.7109375" style="272" bestFit="1" customWidth="1"/>
    <col min="7176" max="7424" width="9.140625" style="272"/>
    <col min="7425" max="7425" width="7.7109375" style="272" customWidth="1"/>
    <col min="7426" max="7426" width="47.7109375" style="272" customWidth="1"/>
    <col min="7427" max="7427" width="71" style="272" customWidth="1"/>
    <col min="7428" max="7430" width="9.140625" style="272"/>
    <col min="7431" max="7431" width="12.7109375" style="272" bestFit="1" customWidth="1"/>
    <col min="7432" max="7680" width="9.140625" style="272"/>
    <col min="7681" max="7681" width="7.7109375" style="272" customWidth="1"/>
    <col min="7682" max="7682" width="47.7109375" style="272" customWidth="1"/>
    <col min="7683" max="7683" width="71" style="272" customWidth="1"/>
    <col min="7684" max="7686" width="9.140625" style="272"/>
    <col min="7687" max="7687" width="12.7109375" style="272" bestFit="1" customWidth="1"/>
    <col min="7688" max="7936" width="9.140625" style="272"/>
    <col min="7937" max="7937" width="7.7109375" style="272" customWidth="1"/>
    <col min="7938" max="7938" width="47.7109375" style="272" customWidth="1"/>
    <col min="7939" max="7939" width="71" style="272" customWidth="1"/>
    <col min="7940" max="7942" width="9.140625" style="272"/>
    <col min="7943" max="7943" width="12.7109375" style="272" bestFit="1" customWidth="1"/>
    <col min="7944" max="8192" width="9.140625" style="272"/>
    <col min="8193" max="8193" width="7.7109375" style="272" customWidth="1"/>
    <col min="8194" max="8194" width="47.7109375" style="272" customWidth="1"/>
    <col min="8195" max="8195" width="71" style="272" customWidth="1"/>
    <col min="8196" max="8198" width="9.140625" style="272"/>
    <col min="8199" max="8199" width="12.7109375" style="272" bestFit="1" customWidth="1"/>
    <col min="8200" max="8448" width="9.140625" style="272"/>
    <col min="8449" max="8449" width="7.7109375" style="272" customWidth="1"/>
    <col min="8450" max="8450" width="47.7109375" style="272" customWidth="1"/>
    <col min="8451" max="8451" width="71" style="272" customWidth="1"/>
    <col min="8452" max="8454" width="9.140625" style="272"/>
    <col min="8455" max="8455" width="12.7109375" style="272" bestFit="1" customWidth="1"/>
    <col min="8456" max="8704" width="9.140625" style="272"/>
    <col min="8705" max="8705" width="7.7109375" style="272" customWidth="1"/>
    <col min="8706" max="8706" width="47.7109375" style="272" customWidth="1"/>
    <col min="8707" max="8707" width="71" style="272" customWidth="1"/>
    <col min="8708" max="8710" width="9.140625" style="272"/>
    <col min="8711" max="8711" width="12.7109375" style="272" bestFit="1" customWidth="1"/>
    <col min="8712" max="8960" width="9.140625" style="272"/>
    <col min="8961" max="8961" width="7.7109375" style="272" customWidth="1"/>
    <col min="8962" max="8962" width="47.7109375" style="272" customWidth="1"/>
    <col min="8963" max="8963" width="71" style="272" customWidth="1"/>
    <col min="8964" max="8966" width="9.140625" style="272"/>
    <col min="8967" max="8967" width="12.7109375" style="272" bestFit="1" customWidth="1"/>
    <col min="8968" max="9216" width="9.140625" style="272"/>
    <col min="9217" max="9217" width="7.7109375" style="272" customWidth="1"/>
    <col min="9218" max="9218" width="47.7109375" style="272" customWidth="1"/>
    <col min="9219" max="9219" width="71" style="272" customWidth="1"/>
    <col min="9220" max="9222" width="9.140625" style="272"/>
    <col min="9223" max="9223" width="12.7109375" style="272" bestFit="1" customWidth="1"/>
    <col min="9224" max="9472" width="9.140625" style="272"/>
    <col min="9473" max="9473" width="7.7109375" style="272" customWidth="1"/>
    <col min="9474" max="9474" width="47.7109375" style="272" customWidth="1"/>
    <col min="9475" max="9475" width="71" style="272" customWidth="1"/>
    <col min="9476" max="9478" width="9.140625" style="272"/>
    <col min="9479" max="9479" width="12.7109375" style="272" bestFit="1" customWidth="1"/>
    <col min="9480" max="9728" width="9.140625" style="272"/>
    <col min="9729" max="9729" width="7.7109375" style="272" customWidth="1"/>
    <col min="9730" max="9730" width="47.7109375" style="272" customWidth="1"/>
    <col min="9731" max="9731" width="71" style="272" customWidth="1"/>
    <col min="9732" max="9734" width="9.140625" style="272"/>
    <col min="9735" max="9735" width="12.7109375" style="272" bestFit="1" customWidth="1"/>
    <col min="9736" max="9984" width="9.140625" style="272"/>
    <col min="9985" max="9985" width="7.7109375" style="272" customWidth="1"/>
    <col min="9986" max="9986" width="47.7109375" style="272" customWidth="1"/>
    <col min="9987" max="9987" width="71" style="272" customWidth="1"/>
    <col min="9988" max="9990" width="9.140625" style="272"/>
    <col min="9991" max="9991" width="12.7109375" style="272" bestFit="1" customWidth="1"/>
    <col min="9992" max="10240" width="9.140625" style="272"/>
    <col min="10241" max="10241" width="7.7109375" style="272" customWidth="1"/>
    <col min="10242" max="10242" width="47.7109375" style="272" customWidth="1"/>
    <col min="10243" max="10243" width="71" style="272" customWidth="1"/>
    <col min="10244" max="10246" width="9.140625" style="272"/>
    <col min="10247" max="10247" width="12.7109375" style="272" bestFit="1" customWidth="1"/>
    <col min="10248" max="10496" width="9.140625" style="272"/>
    <col min="10497" max="10497" width="7.7109375" style="272" customWidth="1"/>
    <col min="10498" max="10498" width="47.7109375" style="272" customWidth="1"/>
    <col min="10499" max="10499" width="71" style="272" customWidth="1"/>
    <col min="10500" max="10502" width="9.140625" style="272"/>
    <col min="10503" max="10503" width="12.7109375" style="272" bestFit="1" customWidth="1"/>
    <col min="10504" max="10752" width="9.140625" style="272"/>
    <col min="10753" max="10753" width="7.7109375" style="272" customWidth="1"/>
    <col min="10754" max="10754" width="47.7109375" style="272" customWidth="1"/>
    <col min="10755" max="10755" width="71" style="272" customWidth="1"/>
    <col min="10756" max="10758" width="9.140625" style="272"/>
    <col min="10759" max="10759" width="12.7109375" style="272" bestFit="1" customWidth="1"/>
    <col min="10760" max="11008" width="9.140625" style="272"/>
    <col min="11009" max="11009" width="7.7109375" style="272" customWidth="1"/>
    <col min="11010" max="11010" width="47.7109375" style="272" customWidth="1"/>
    <col min="11011" max="11011" width="71" style="272" customWidth="1"/>
    <col min="11012" max="11014" width="9.140625" style="272"/>
    <col min="11015" max="11015" width="12.7109375" style="272" bestFit="1" customWidth="1"/>
    <col min="11016" max="11264" width="9.140625" style="272"/>
    <col min="11265" max="11265" width="7.7109375" style="272" customWidth="1"/>
    <col min="11266" max="11266" width="47.7109375" style="272" customWidth="1"/>
    <col min="11267" max="11267" width="71" style="272" customWidth="1"/>
    <col min="11268" max="11270" width="9.140625" style="272"/>
    <col min="11271" max="11271" width="12.7109375" style="272" bestFit="1" customWidth="1"/>
    <col min="11272" max="11520" width="9.140625" style="272"/>
    <col min="11521" max="11521" width="7.7109375" style="272" customWidth="1"/>
    <col min="11522" max="11522" width="47.7109375" style="272" customWidth="1"/>
    <col min="11523" max="11523" width="71" style="272" customWidth="1"/>
    <col min="11524" max="11526" width="9.140625" style="272"/>
    <col min="11527" max="11527" width="12.7109375" style="272" bestFit="1" customWidth="1"/>
    <col min="11528" max="11776" width="9.140625" style="272"/>
    <col min="11777" max="11777" width="7.7109375" style="272" customWidth="1"/>
    <col min="11778" max="11778" width="47.7109375" style="272" customWidth="1"/>
    <col min="11779" max="11779" width="71" style="272" customWidth="1"/>
    <col min="11780" max="11782" width="9.140625" style="272"/>
    <col min="11783" max="11783" width="12.7109375" style="272" bestFit="1" customWidth="1"/>
    <col min="11784" max="12032" width="9.140625" style="272"/>
    <col min="12033" max="12033" width="7.7109375" style="272" customWidth="1"/>
    <col min="12034" max="12034" width="47.7109375" style="272" customWidth="1"/>
    <col min="12035" max="12035" width="71" style="272" customWidth="1"/>
    <col min="12036" max="12038" width="9.140625" style="272"/>
    <col min="12039" max="12039" width="12.7109375" style="272" bestFit="1" customWidth="1"/>
    <col min="12040" max="12288" width="9.140625" style="272"/>
    <col min="12289" max="12289" width="7.7109375" style="272" customWidth="1"/>
    <col min="12290" max="12290" width="47.7109375" style="272" customWidth="1"/>
    <col min="12291" max="12291" width="71" style="272" customWidth="1"/>
    <col min="12292" max="12294" width="9.140625" style="272"/>
    <col min="12295" max="12295" width="12.7109375" style="272" bestFit="1" customWidth="1"/>
    <col min="12296" max="12544" width="9.140625" style="272"/>
    <col min="12545" max="12545" width="7.7109375" style="272" customWidth="1"/>
    <col min="12546" max="12546" width="47.7109375" style="272" customWidth="1"/>
    <col min="12547" max="12547" width="71" style="272" customWidth="1"/>
    <col min="12548" max="12550" width="9.140625" style="272"/>
    <col min="12551" max="12551" width="12.7109375" style="272" bestFit="1" customWidth="1"/>
    <col min="12552" max="12800" width="9.140625" style="272"/>
    <col min="12801" max="12801" width="7.7109375" style="272" customWidth="1"/>
    <col min="12802" max="12802" width="47.7109375" style="272" customWidth="1"/>
    <col min="12803" max="12803" width="71" style="272" customWidth="1"/>
    <col min="12804" max="12806" width="9.140625" style="272"/>
    <col min="12807" max="12807" width="12.7109375" style="272" bestFit="1" customWidth="1"/>
    <col min="12808" max="13056" width="9.140625" style="272"/>
    <col min="13057" max="13057" width="7.7109375" style="272" customWidth="1"/>
    <col min="13058" max="13058" width="47.7109375" style="272" customWidth="1"/>
    <col min="13059" max="13059" width="71" style="272" customWidth="1"/>
    <col min="13060" max="13062" width="9.140625" style="272"/>
    <col min="13063" max="13063" width="12.7109375" style="272" bestFit="1" customWidth="1"/>
    <col min="13064" max="13312" width="9.140625" style="272"/>
    <col min="13313" max="13313" width="7.7109375" style="272" customWidth="1"/>
    <col min="13314" max="13314" width="47.7109375" style="272" customWidth="1"/>
    <col min="13315" max="13315" width="71" style="272" customWidth="1"/>
    <col min="13316" max="13318" width="9.140625" style="272"/>
    <col min="13319" max="13319" width="12.7109375" style="272" bestFit="1" customWidth="1"/>
    <col min="13320" max="13568" width="9.140625" style="272"/>
    <col min="13569" max="13569" width="7.7109375" style="272" customWidth="1"/>
    <col min="13570" max="13570" width="47.7109375" style="272" customWidth="1"/>
    <col min="13571" max="13571" width="71" style="272" customWidth="1"/>
    <col min="13572" max="13574" width="9.140625" style="272"/>
    <col min="13575" max="13575" width="12.7109375" style="272" bestFit="1" customWidth="1"/>
    <col min="13576" max="13824" width="9.140625" style="272"/>
    <col min="13825" max="13825" width="7.7109375" style="272" customWidth="1"/>
    <col min="13826" max="13826" width="47.7109375" style="272" customWidth="1"/>
    <col min="13827" max="13827" width="71" style="272" customWidth="1"/>
    <col min="13828" max="13830" width="9.140625" style="272"/>
    <col min="13831" max="13831" width="12.7109375" style="272" bestFit="1" customWidth="1"/>
    <col min="13832" max="14080" width="9.140625" style="272"/>
    <col min="14081" max="14081" width="7.7109375" style="272" customWidth="1"/>
    <col min="14082" max="14082" width="47.7109375" style="272" customWidth="1"/>
    <col min="14083" max="14083" width="71" style="272" customWidth="1"/>
    <col min="14084" max="14086" width="9.140625" style="272"/>
    <col min="14087" max="14087" width="12.7109375" style="272" bestFit="1" customWidth="1"/>
    <col min="14088" max="14336" width="9.140625" style="272"/>
    <col min="14337" max="14337" width="7.7109375" style="272" customWidth="1"/>
    <col min="14338" max="14338" width="47.7109375" style="272" customWidth="1"/>
    <col min="14339" max="14339" width="71" style="272" customWidth="1"/>
    <col min="14340" max="14342" width="9.140625" style="272"/>
    <col min="14343" max="14343" width="12.7109375" style="272" bestFit="1" customWidth="1"/>
    <col min="14344" max="14592" width="9.140625" style="272"/>
    <col min="14593" max="14593" width="7.7109375" style="272" customWidth="1"/>
    <col min="14594" max="14594" width="47.7109375" style="272" customWidth="1"/>
    <col min="14595" max="14595" width="71" style="272" customWidth="1"/>
    <col min="14596" max="14598" width="9.140625" style="272"/>
    <col min="14599" max="14599" width="12.7109375" style="272" bestFit="1" customWidth="1"/>
    <col min="14600" max="14848" width="9.140625" style="272"/>
    <col min="14849" max="14849" width="7.7109375" style="272" customWidth="1"/>
    <col min="14850" max="14850" width="47.7109375" style="272" customWidth="1"/>
    <col min="14851" max="14851" width="71" style="272" customWidth="1"/>
    <col min="14852" max="14854" width="9.140625" style="272"/>
    <col min="14855" max="14855" width="12.7109375" style="272" bestFit="1" customWidth="1"/>
    <col min="14856" max="15104" width="9.140625" style="272"/>
    <col min="15105" max="15105" width="7.7109375" style="272" customWidth="1"/>
    <col min="15106" max="15106" width="47.7109375" style="272" customWidth="1"/>
    <col min="15107" max="15107" width="71" style="272" customWidth="1"/>
    <col min="15108" max="15110" width="9.140625" style="272"/>
    <col min="15111" max="15111" width="12.7109375" style="272" bestFit="1" customWidth="1"/>
    <col min="15112" max="15360" width="9.140625" style="272"/>
    <col min="15361" max="15361" width="7.7109375" style="272" customWidth="1"/>
    <col min="15362" max="15362" width="47.7109375" style="272" customWidth="1"/>
    <col min="15363" max="15363" width="71" style="272" customWidth="1"/>
    <col min="15364" max="15366" width="9.140625" style="272"/>
    <col min="15367" max="15367" width="12.7109375" style="272" bestFit="1" customWidth="1"/>
    <col min="15368" max="15616" width="9.140625" style="272"/>
    <col min="15617" max="15617" width="7.7109375" style="272" customWidth="1"/>
    <col min="15618" max="15618" width="47.7109375" style="272" customWidth="1"/>
    <col min="15619" max="15619" width="71" style="272" customWidth="1"/>
    <col min="15620" max="15622" width="9.140625" style="272"/>
    <col min="15623" max="15623" width="12.7109375" style="272" bestFit="1" customWidth="1"/>
    <col min="15624" max="15872" width="9.140625" style="272"/>
    <col min="15873" max="15873" width="7.7109375" style="272" customWidth="1"/>
    <col min="15874" max="15874" width="47.7109375" style="272" customWidth="1"/>
    <col min="15875" max="15875" width="71" style="272" customWidth="1"/>
    <col min="15876" max="15878" width="9.140625" style="272"/>
    <col min="15879" max="15879" width="12.7109375" style="272" bestFit="1" customWidth="1"/>
    <col min="15880" max="16128" width="9.140625" style="272"/>
    <col min="16129" max="16129" width="7.7109375" style="272" customWidth="1"/>
    <col min="16130" max="16130" width="47.7109375" style="272" customWidth="1"/>
    <col min="16131" max="16131" width="71" style="272" customWidth="1"/>
    <col min="16132" max="16134" width="9.140625" style="272"/>
    <col min="16135" max="16135" width="12.7109375" style="272" bestFit="1" customWidth="1"/>
    <col min="16136" max="16384" width="9.140625" style="272"/>
  </cols>
  <sheetData>
    <row r="1" spans="1:7">
      <c r="A1" s="497" t="s">
        <v>311</v>
      </c>
    </row>
    <row r="2" spans="1:7">
      <c r="A2" s="272" t="s">
        <v>252</v>
      </c>
    </row>
    <row r="3" spans="1:7">
      <c r="A3" s="318" t="s">
        <v>253</v>
      </c>
      <c r="B3" s="317" t="s">
        <v>98</v>
      </c>
      <c r="C3" s="317" t="s">
        <v>254</v>
      </c>
    </row>
    <row r="4" spans="1:7" ht="69.75">
      <c r="A4" s="318">
        <v>17</v>
      </c>
      <c r="B4" s="274" t="s">
        <v>328</v>
      </c>
      <c r="C4" s="276" t="s">
        <v>382</v>
      </c>
    </row>
    <row r="5" spans="1:7" ht="69.75">
      <c r="A5" s="318">
        <v>19</v>
      </c>
      <c r="B5" s="274" t="s">
        <v>132</v>
      </c>
      <c r="C5" s="276" t="s">
        <v>383</v>
      </c>
    </row>
    <row r="6" spans="1:7" ht="69.75">
      <c r="A6" s="318">
        <v>22</v>
      </c>
      <c r="B6" s="274" t="s">
        <v>238</v>
      </c>
      <c r="C6" s="275" t="s">
        <v>384</v>
      </c>
    </row>
    <row r="7" spans="1:7" ht="46.5">
      <c r="A7" s="318">
        <v>23</v>
      </c>
      <c r="B7" s="274" t="s">
        <v>142</v>
      </c>
      <c r="C7" s="277" t="s">
        <v>385</v>
      </c>
    </row>
    <row r="8" spans="1:7" ht="69.75">
      <c r="A8" s="318">
        <v>24</v>
      </c>
      <c r="B8" s="274" t="s">
        <v>144</v>
      </c>
      <c r="C8" s="277" t="s">
        <v>386</v>
      </c>
    </row>
    <row r="9" spans="1:7" ht="46.5">
      <c r="A9" s="318">
        <v>25</v>
      </c>
      <c r="B9" s="274" t="s">
        <v>146</v>
      </c>
      <c r="C9" s="277" t="s">
        <v>387</v>
      </c>
      <c r="G9" s="273"/>
    </row>
    <row r="10" spans="1:7" ht="69.75">
      <c r="A10" s="318">
        <v>26</v>
      </c>
      <c r="B10" s="274" t="s">
        <v>148</v>
      </c>
      <c r="C10" s="277" t="s">
        <v>388</v>
      </c>
    </row>
    <row r="11" spans="1:7" ht="69.75">
      <c r="A11" s="318">
        <v>27</v>
      </c>
      <c r="B11" s="277" t="s">
        <v>150</v>
      </c>
      <c r="C11" s="498" t="s">
        <v>389</v>
      </c>
    </row>
    <row r="12" spans="1:7" ht="93">
      <c r="A12" s="318">
        <v>28</v>
      </c>
      <c r="B12" s="277" t="s">
        <v>152</v>
      </c>
      <c r="C12" s="498" t="s">
        <v>390</v>
      </c>
    </row>
    <row r="13" spans="1:7" ht="69.75">
      <c r="A13" s="318">
        <v>30</v>
      </c>
      <c r="B13" s="277" t="s">
        <v>158</v>
      </c>
      <c r="C13" s="498" t="s">
        <v>391</v>
      </c>
    </row>
    <row r="14" spans="1:7" ht="69.75">
      <c r="A14" s="318">
        <v>31</v>
      </c>
      <c r="B14" s="277" t="s">
        <v>242</v>
      </c>
      <c r="C14" s="498" t="s">
        <v>392</v>
      </c>
    </row>
    <row r="15" spans="1:7" ht="69.75">
      <c r="A15" s="318">
        <v>41</v>
      </c>
      <c r="B15" s="277" t="s">
        <v>181</v>
      </c>
      <c r="C15" s="498" t="s">
        <v>393</v>
      </c>
    </row>
    <row r="16" spans="1:7" ht="93">
      <c r="A16" s="318">
        <v>42</v>
      </c>
      <c r="B16" s="277" t="s">
        <v>246</v>
      </c>
      <c r="C16" s="499" t="s">
        <v>394</v>
      </c>
    </row>
    <row r="17" spans="1:3" ht="69.75">
      <c r="A17" s="318">
        <v>45</v>
      </c>
      <c r="B17" s="561" t="s">
        <v>190</v>
      </c>
      <c r="C17" s="499" t="s">
        <v>395</v>
      </c>
    </row>
    <row r="18" spans="1:3" ht="93">
      <c r="A18" s="318">
        <v>46</v>
      </c>
      <c r="B18" s="561" t="s">
        <v>304</v>
      </c>
      <c r="C18" s="498" t="s">
        <v>396</v>
      </c>
    </row>
    <row r="19" spans="1:3" ht="46.5">
      <c r="A19" s="318">
        <v>47</v>
      </c>
      <c r="B19" s="561" t="s">
        <v>247</v>
      </c>
      <c r="C19" s="499" t="s">
        <v>399</v>
      </c>
    </row>
    <row r="20" spans="1:3" ht="93">
      <c r="A20" s="318">
        <v>48</v>
      </c>
      <c r="B20" s="561" t="s">
        <v>195</v>
      </c>
      <c r="C20" s="643" t="s">
        <v>397</v>
      </c>
    </row>
  </sheetData>
  <sheetProtection algorithmName="SHA-512" hashValue="xLyQ+Y6Nc1HxCn4d//+dRAZS6XTw6/BO2XTHmGx4lqrqwGsRiiHdu07+/jqGQOk1RrV6UPtr4dYBazaeWl4E4A==" saltValue="2RNvxrYnwq+fXqZW0NMZew==" spinCount="100000" sheet="1"/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98ABE-33F8-4E42-9EEF-F026557E5765}">
  <sheetPr>
    <tabColor theme="4" tint="-0.249977111117893"/>
  </sheetPr>
  <dimension ref="A1:V47"/>
  <sheetViews>
    <sheetView topLeftCell="G1" zoomScaleNormal="100" workbookViewId="0">
      <selection activeCell="Q25" sqref="Q25"/>
    </sheetView>
  </sheetViews>
  <sheetFormatPr defaultRowHeight="18.75"/>
  <cols>
    <col min="1" max="1" width="24.28515625" style="194" customWidth="1"/>
    <col min="2" max="2" width="35.42578125" style="194" bestFit="1" customWidth="1"/>
    <col min="3" max="3" width="18.7109375" style="194" bestFit="1" customWidth="1"/>
    <col min="4" max="5" width="17.85546875" style="194" bestFit="1" customWidth="1"/>
    <col min="6" max="6" width="16.5703125" style="194" bestFit="1" customWidth="1"/>
    <col min="7" max="7" width="17.5703125" style="194" bestFit="1" customWidth="1"/>
    <col min="8" max="8" width="20" style="194" bestFit="1" customWidth="1"/>
    <col min="9" max="9" width="8.85546875" style="194" bestFit="1" customWidth="1"/>
    <col min="10" max="10" width="14.28515625" style="194" bestFit="1" customWidth="1"/>
    <col min="11" max="11" width="17.85546875" style="194" bestFit="1" customWidth="1"/>
    <col min="12" max="12" width="16.5703125" style="194" bestFit="1" customWidth="1"/>
    <col min="13" max="13" width="17.85546875" style="194" bestFit="1" customWidth="1"/>
    <col min="14" max="14" width="16.42578125" style="194" bestFit="1" customWidth="1"/>
    <col min="15" max="15" width="17.85546875" style="194" bestFit="1" customWidth="1"/>
    <col min="16" max="16" width="20" style="314" bestFit="1" customWidth="1"/>
    <col min="17" max="17" width="8.42578125" style="194" bestFit="1" customWidth="1"/>
    <col min="18" max="18" width="12.85546875" style="194" bestFit="1" customWidth="1"/>
    <col min="19" max="19" width="12" style="194" bestFit="1" customWidth="1"/>
    <col min="20" max="20" width="12.28515625" style="194" bestFit="1" customWidth="1"/>
    <col min="21" max="21" width="14" style="194" bestFit="1" customWidth="1"/>
    <col min="22" max="22" width="17" style="194" bestFit="1" customWidth="1"/>
    <col min="23" max="256" width="9.140625" style="194"/>
    <col min="257" max="257" width="26.85546875" style="194" customWidth="1"/>
    <col min="258" max="258" width="38.85546875" style="194" customWidth="1"/>
    <col min="259" max="260" width="18.7109375" style="194" bestFit="1" customWidth="1"/>
    <col min="261" max="262" width="16.85546875" style="194" bestFit="1" customWidth="1"/>
    <col min="263" max="263" width="19.85546875" style="194" bestFit="1" customWidth="1"/>
    <col min="264" max="264" width="22.85546875" style="194" bestFit="1" customWidth="1"/>
    <col min="265" max="265" width="8.85546875" style="194" bestFit="1" customWidth="1"/>
    <col min="266" max="266" width="14.28515625" style="194" bestFit="1" customWidth="1"/>
    <col min="267" max="267" width="18.85546875" style="194" customWidth="1"/>
    <col min="268" max="269" width="18.7109375" style="194" bestFit="1" customWidth="1"/>
    <col min="270" max="270" width="16.85546875" style="194" bestFit="1" customWidth="1"/>
    <col min="271" max="271" width="19.85546875" style="194" bestFit="1" customWidth="1"/>
    <col min="272" max="272" width="22.85546875" style="194" bestFit="1" customWidth="1"/>
    <col min="273" max="273" width="8.42578125" style="194" bestFit="1" customWidth="1"/>
    <col min="274" max="274" width="14.42578125" style="194" bestFit="1" customWidth="1"/>
    <col min="275" max="276" width="12" style="194" bestFit="1" customWidth="1"/>
    <col min="277" max="277" width="14" style="194" bestFit="1" customWidth="1"/>
    <col min="278" max="512" width="9.140625" style="194"/>
    <col min="513" max="513" width="26.85546875" style="194" customWidth="1"/>
    <col min="514" max="514" width="38.85546875" style="194" customWidth="1"/>
    <col min="515" max="516" width="18.7109375" style="194" bestFit="1" customWidth="1"/>
    <col min="517" max="518" width="16.85546875" style="194" bestFit="1" customWidth="1"/>
    <col min="519" max="519" width="19.85546875" style="194" bestFit="1" customWidth="1"/>
    <col min="520" max="520" width="22.85546875" style="194" bestFit="1" customWidth="1"/>
    <col min="521" max="521" width="8.85546875" style="194" bestFit="1" customWidth="1"/>
    <col min="522" max="522" width="14.28515625" style="194" bestFit="1" customWidth="1"/>
    <col min="523" max="523" width="18.85546875" style="194" customWidth="1"/>
    <col min="524" max="525" width="18.7109375" style="194" bestFit="1" customWidth="1"/>
    <col min="526" max="526" width="16.85546875" style="194" bestFit="1" customWidth="1"/>
    <col min="527" max="527" width="19.85546875" style="194" bestFit="1" customWidth="1"/>
    <col min="528" max="528" width="22.85546875" style="194" bestFit="1" customWidth="1"/>
    <col min="529" max="529" width="8.42578125" style="194" bestFit="1" customWidth="1"/>
    <col min="530" max="530" width="14.42578125" style="194" bestFit="1" customWidth="1"/>
    <col min="531" max="532" width="12" style="194" bestFit="1" customWidth="1"/>
    <col min="533" max="533" width="14" style="194" bestFit="1" customWidth="1"/>
    <col min="534" max="768" width="9.140625" style="194"/>
    <col min="769" max="769" width="26.85546875" style="194" customWidth="1"/>
    <col min="770" max="770" width="38.85546875" style="194" customWidth="1"/>
    <col min="771" max="772" width="18.7109375" style="194" bestFit="1" customWidth="1"/>
    <col min="773" max="774" width="16.85546875" style="194" bestFit="1" customWidth="1"/>
    <col min="775" max="775" width="19.85546875" style="194" bestFit="1" customWidth="1"/>
    <col min="776" max="776" width="22.85546875" style="194" bestFit="1" customWidth="1"/>
    <col min="777" max="777" width="8.85546875" style="194" bestFit="1" customWidth="1"/>
    <col min="778" max="778" width="14.28515625" style="194" bestFit="1" customWidth="1"/>
    <col min="779" max="779" width="18.85546875" style="194" customWidth="1"/>
    <col min="780" max="781" width="18.7109375" style="194" bestFit="1" customWidth="1"/>
    <col min="782" max="782" width="16.85546875" style="194" bestFit="1" customWidth="1"/>
    <col min="783" max="783" width="19.85546875" style="194" bestFit="1" customWidth="1"/>
    <col min="784" max="784" width="22.85546875" style="194" bestFit="1" customWidth="1"/>
    <col min="785" max="785" width="8.42578125" style="194" bestFit="1" customWidth="1"/>
    <col min="786" max="786" width="14.42578125" style="194" bestFit="1" customWidth="1"/>
    <col min="787" max="788" width="12" style="194" bestFit="1" customWidth="1"/>
    <col min="789" max="789" width="14" style="194" bestFit="1" customWidth="1"/>
    <col min="790" max="1024" width="9.140625" style="194"/>
    <col min="1025" max="1025" width="26.85546875" style="194" customWidth="1"/>
    <col min="1026" max="1026" width="38.85546875" style="194" customWidth="1"/>
    <col min="1027" max="1028" width="18.7109375" style="194" bestFit="1" customWidth="1"/>
    <col min="1029" max="1030" width="16.85546875" style="194" bestFit="1" customWidth="1"/>
    <col min="1031" max="1031" width="19.85546875" style="194" bestFit="1" customWidth="1"/>
    <col min="1032" max="1032" width="22.85546875" style="194" bestFit="1" customWidth="1"/>
    <col min="1033" max="1033" width="8.85546875" style="194" bestFit="1" customWidth="1"/>
    <col min="1034" max="1034" width="14.28515625" style="194" bestFit="1" customWidth="1"/>
    <col min="1035" max="1035" width="18.85546875" style="194" customWidth="1"/>
    <col min="1036" max="1037" width="18.7109375" style="194" bestFit="1" customWidth="1"/>
    <col min="1038" max="1038" width="16.85546875" style="194" bestFit="1" customWidth="1"/>
    <col min="1039" max="1039" width="19.85546875" style="194" bestFit="1" customWidth="1"/>
    <col min="1040" max="1040" width="22.85546875" style="194" bestFit="1" customWidth="1"/>
    <col min="1041" max="1041" width="8.42578125" style="194" bestFit="1" customWidth="1"/>
    <col min="1042" max="1042" width="14.42578125" style="194" bestFit="1" customWidth="1"/>
    <col min="1043" max="1044" width="12" style="194" bestFit="1" customWidth="1"/>
    <col min="1045" max="1045" width="14" style="194" bestFit="1" customWidth="1"/>
    <col min="1046" max="1280" width="9.140625" style="194"/>
    <col min="1281" max="1281" width="26.85546875" style="194" customWidth="1"/>
    <col min="1282" max="1282" width="38.85546875" style="194" customWidth="1"/>
    <col min="1283" max="1284" width="18.7109375" style="194" bestFit="1" customWidth="1"/>
    <col min="1285" max="1286" width="16.85546875" style="194" bestFit="1" customWidth="1"/>
    <col min="1287" max="1287" width="19.85546875" style="194" bestFit="1" customWidth="1"/>
    <col min="1288" max="1288" width="22.85546875" style="194" bestFit="1" customWidth="1"/>
    <col min="1289" max="1289" width="8.85546875" style="194" bestFit="1" customWidth="1"/>
    <col min="1290" max="1290" width="14.28515625" style="194" bestFit="1" customWidth="1"/>
    <col min="1291" max="1291" width="18.85546875" style="194" customWidth="1"/>
    <col min="1292" max="1293" width="18.7109375" style="194" bestFit="1" customWidth="1"/>
    <col min="1294" max="1294" width="16.85546875" style="194" bestFit="1" customWidth="1"/>
    <col min="1295" max="1295" width="19.85546875" style="194" bestFit="1" customWidth="1"/>
    <col min="1296" max="1296" width="22.85546875" style="194" bestFit="1" customWidth="1"/>
    <col min="1297" max="1297" width="8.42578125" style="194" bestFit="1" customWidth="1"/>
    <col min="1298" max="1298" width="14.42578125" style="194" bestFit="1" customWidth="1"/>
    <col min="1299" max="1300" width="12" style="194" bestFit="1" customWidth="1"/>
    <col min="1301" max="1301" width="14" style="194" bestFit="1" customWidth="1"/>
    <col min="1302" max="1536" width="9.140625" style="194"/>
    <col min="1537" max="1537" width="26.85546875" style="194" customWidth="1"/>
    <col min="1538" max="1538" width="38.85546875" style="194" customWidth="1"/>
    <col min="1539" max="1540" width="18.7109375" style="194" bestFit="1" customWidth="1"/>
    <col min="1541" max="1542" width="16.85546875" style="194" bestFit="1" customWidth="1"/>
    <col min="1543" max="1543" width="19.85546875" style="194" bestFit="1" customWidth="1"/>
    <col min="1544" max="1544" width="22.85546875" style="194" bestFit="1" customWidth="1"/>
    <col min="1545" max="1545" width="8.85546875" style="194" bestFit="1" customWidth="1"/>
    <col min="1546" max="1546" width="14.28515625" style="194" bestFit="1" customWidth="1"/>
    <col min="1547" max="1547" width="18.85546875" style="194" customWidth="1"/>
    <col min="1548" max="1549" width="18.7109375" style="194" bestFit="1" customWidth="1"/>
    <col min="1550" max="1550" width="16.85546875" style="194" bestFit="1" customWidth="1"/>
    <col min="1551" max="1551" width="19.85546875" style="194" bestFit="1" customWidth="1"/>
    <col min="1552" max="1552" width="22.85546875" style="194" bestFit="1" customWidth="1"/>
    <col min="1553" max="1553" width="8.42578125" style="194" bestFit="1" customWidth="1"/>
    <col min="1554" max="1554" width="14.42578125" style="194" bestFit="1" customWidth="1"/>
    <col min="1555" max="1556" width="12" style="194" bestFit="1" customWidth="1"/>
    <col min="1557" max="1557" width="14" style="194" bestFit="1" customWidth="1"/>
    <col min="1558" max="1792" width="9.140625" style="194"/>
    <col min="1793" max="1793" width="26.85546875" style="194" customWidth="1"/>
    <col min="1794" max="1794" width="38.85546875" style="194" customWidth="1"/>
    <col min="1795" max="1796" width="18.7109375" style="194" bestFit="1" customWidth="1"/>
    <col min="1797" max="1798" width="16.85546875" style="194" bestFit="1" customWidth="1"/>
    <col min="1799" max="1799" width="19.85546875" style="194" bestFit="1" customWidth="1"/>
    <col min="1800" max="1800" width="22.85546875" style="194" bestFit="1" customWidth="1"/>
    <col min="1801" max="1801" width="8.85546875" style="194" bestFit="1" customWidth="1"/>
    <col min="1802" max="1802" width="14.28515625" style="194" bestFit="1" customWidth="1"/>
    <col min="1803" max="1803" width="18.85546875" style="194" customWidth="1"/>
    <col min="1804" max="1805" width="18.7109375" style="194" bestFit="1" customWidth="1"/>
    <col min="1806" max="1806" width="16.85546875" style="194" bestFit="1" customWidth="1"/>
    <col min="1807" max="1807" width="19.85546875" style="194" bestFit="1" customWidth="1"/>
    <col min="1808" max="1808" width="22.85546875" style="194" bestFit="1" customWidth="1"/>
    <col min="1809" max="1809" width="8.42578125" style="194" bestFit="1" customWidth="1"/>
    <col min="1810" max="1810" width="14.42578125" style="194" bestFit="1" customWidth="1"/>
    <col min="1811" max="1812" width="12" style="194" bestFit="1" customWidth="1"/>
    <col min="1813" max="1813" width="14" style="194" bestFit="1" customWidth="1"/>
    <col min="1814" max="2048" width="9.140625" style="194"/>
    <col min="2049" max="2049" width="26.85546875" style="194" customWidth="1"/>
    <col min="2050" max="2050" width="38.85546875" style="194" customWidth="1"/>
    <col min="2051" max="2052" width="18.7109375" style="194" bestFit="1" customWidth="1"/>
    <col min="2053" max="2054" width="16.85546875" style="194" bestFit="1" customWidth="1"/>
    <col min="2055" max="2055" width="19.85546875" style="194" bestFit="1" customWidth="1"/>
    <col min="2056" max="2056" width="22.85546875" style="194" bestFit="1" customWidth="1"/>
    <col min="2057" max="2057" width="8.85546875" style="194" bestFit="1" customWidth="1"/>
    <col min="2058" max="2058" width="14.28515625" style="194" bestFit="1" customWidth="1"/>
    <col min="2059" max="2059" width="18.85546875" style="194" customWidth="1"/>
    <col min="2060" max="2061" width="18.7109375" style="194" bestFit="1" customWidth="1"/>
    <col min="2062" max="2062" width="16.85546875" style="194" bestFit="1" customWidth="1"/>
    <col min="2063" max="2063" width="19.85546875" style="194" bestFit="1" customWidth="1"/>
    <col min="2064" max="2064" width="22.85546875" style="194" bestFit="1" customWidth="1"/>
    <col min="2065" max="2065" width="8.42578125" style="194" bestFit="1" customWidth="1"/>
    <col min="2066" max="2066" width="14.42578125" style="194" bestFit="1" customWidth="1"/>
    <col min="2067" max="2068" width="12" style="194" bestFit="1" customWidth="1"/>
    <col min="2069" max="2069" width="14" style="194" bestFit="1" customWidth="1"/>
    <col min="2070" max="2304" width="9.140625" style="194"/>
    <col min="2305" max="2305" width="26.85546875" style="194" customWidth="1"/>
    <col min="2306" max="2306" width="38.85546875" style="194" customWidth="1"/>
    <col min="2307" max="2308" width="18.7109375" style="194" bestFit="1" customWidth="1"/>
    <col min="2309" max="2310" width="16.85546875" style="194" bestFit="1" customWidth="1"/>
    <col min="2311" max="2311" width="19.85546875" style="194" bestFit="1" customWidth="1"/>
    <col min="2312" max="2312" width="22.85546875" style="194" bestFit="1" customWidth="1"/>
    <col min="2313" max="2313" width="8.85546875" style="194" bestFit="1" customWidth="1"/>
    <col min="2314" max="2314" width="14.28515625" style="194" bestFit="1" customWidth="1"/>
    <col min="2315" max="2315" width="18.85546875" style="194" customWidth="1"/>
    <col min="2316" max="2317" width="18.7109375" style="194" bestFit="1" customWidth="1"/>
    <col min="2318" max="2318" width="16.85546875" style="194" bestFit="1" customWidth="1"/>
    <col min="2319" max="2319" width="19.85546875" style="194" bestFit="1" customWidth="1"/>
    <col min="2320" max="2320" width="22.85546875" style="194" bestFit="1" customWidth="1"/>
    <col min="2321" max="2321" width="8.42578125" style="194" bestFit="1" customWidth="1"/>
    <col min="2322" max="2322" width="14.42578125" style="194" bestFit="1" customWidth="1"/>
    <col min="2323" max="2324" width="12" style="194" bestFit="1" customWidth="1"/>
    <col min="2325" max="2325" width="14" style="194" bestFit="1" customWidth="1"/>
    <col min="2326" max="2560" width="9.140625" style="194"/>
    <col min="2561" max="2561" width="26.85546875" style="194" customWidth="1"/>
    <col min="2562" max="2562" width="38.85546875" style="194" customWidth="1"/>
    <col min="2563" max="2564" width="18.7109375" style="194" bestFit="1" customWidth="1"/>
    <col min="2565" max="2566" width="16.85546875" style="194" bestFit="1" customWidth="1"/>
    <col min="2567" max="2567" width="19.85546875" style="194" bestFit="1" customWidth="1"/>
    <col min="2568" max="2568" width="22.85546875" style="194" bestFit="1" customWidth="1"/>
    <col min="2569" max="2569" width="8.85546875" style="194" bestFit="1" customWidth="1"/>
    <col min="2570" max="2570" width="14.28515625" style="194" bestFit="1" customWidth="1"/>
    <col min="2571" max="2571" width="18.85546875" style="194" customWidth="1"/>
    <col min="2572" max="2573" width="18.7109375" style="194" bestFit="1" customWidth="1"/>
    <col min="2574" max="2574" width="16.85546875" style="194" bestFit="1" customWidth="1"/>
    <col min="2575" max="2575" width="19.85546875" style="194" bestFit="1" customWidth="1"/>
    <col min="2576" max="2576" width="22.85546875" style="194" bestFit="1" customWidth="1"/>
    <col min="2577" max="2577" width="8.42578125" style="194" bestFit="1" customWidth="1"/>
    <col min="2578" max="2578" width="14.42578125" style="194" bestFit="1" customWidth="1"/>
    <col min="2579" max="2580" width="12" style="194" bestFit="1" customWidth="1"/>
    <col min="2581" max="2581" width="14" style="194" bestFit="1" customWidth="1"/>
    <col min="2582" max="2816" width="9.140625" style="194"/>
    <col min="2817" max="2817" width="26.85546875" style="194" customWidth="1"/>
    <col min="2818" max="2818" width="38.85546875" style="194" customWidth="1"/>
    <col min="2819" max="2820" width="18.7109375" style="194" bestFit="1" customWidth="1"/>
    <col min="2821" max="2822" width="16.85546875" style="194" bestFit="1" customWidth="1"/>
    <col min="2823" max="2823" width="19.85546875" style="194" bestFit="1" customWidth="1"/>
    <col min="2824" max="2824" width="22.85546875" style="194" bestFit="1" customWidth="1"/>
    <col min="2825" max="2825" width="8.85546875" style="194" bestFit="1" customWidth="1"/>
    <col min="2826" max="2826" width="14.28515625" style="194" bestFit="1" customWidth="1"/>
    <col min="2827" max="2827" width="18.85546875" style="194" customWidth="1"/>
    <col min="2828" max="2829" width="18.7109375" style="194" bestFit="1" customWidth="1"/>
    <col min="2830" max="2830" width="16.85546875" style="194" bestFit="1" customWidth="1"/>
    <col min="2831" max="2831" width="19.85546875" style="194" bestFit="1" customWidth="1"/>
    <col min="2832" max="2832" width="22.85546875" style="194" bestFit="1" customWidth="1"/>
    <col min="2833" max="2833" width="8.42578125" style="194" bestFit="1" customWidth="1"/>
    <col min="2834" max="2834" width="14.42578125" style="194" bestFit="1" customWidth="1"/>
    <col min="2835" max="2836" width="12" style="194" bestFit="1" customWidth="1"/>
    <col min="2837" max="2837" width="14" style="194" bestFit="1" customWidth="1"/>
    <col min="2838" max="3072" width="9.140625" style="194"/>
    <col min="3073" max="3073" width="26.85546875" style="194" customWidth="1"/>
    <col min="3074" max="3074" width="38.85546875" style="194" customWidth="1"/>
    <col min="3075" max="3076" width="18.7109375" style="194" bestFit="1" customWidth="1"/>
    <col min="3077" max="3078" width="16.85546875" style="194" bestFit="1" customWidth="1"/>
    <col min="3079" max="3079" width="19.85546875" style="194" bestFit="1" customWidth="1"/>
    <col min="3080" max="3080" width="22.85546875" style="194" bestFit="1" customWidth="1"/>
    <col min="3081" max="3081" width="8.85546875" style="194" bestFit="1" customWidth="1"/>
    <col min="3082" max="3082" width="14.28515625" style="194" bestFit="1" customWidth="1"/>
    <col min="3083" max="3083" width="18.85546875" style="194" customWidth="1"/>
    <col min="3084" max="3085" width="18.7109375" style="194" bestFit="1" customWidth="1"/>
    <col min="3086" max="3086" width="16.85546875" style="194" bestFit="1" customWidth="1"/>
    <col min="3087" max="3087" width="19.85546875" style="194" bestFit="1" customWidth="1"/>
    <col min="3088" max="3088" width="22.85546875" style="194" bestFit="1" customWidth="1"/>
    <col min="3089" max="3089" width="8.42578125" style="194" bestFit="1" customWidth="1"/>
    <col min="3090" max="3090" width="14.42578125" style="194" bestFit="1" customWidth="1"/>
    <col min="3091" max="3092" width="12" style="194" bestFit="1" customWidth="1"/>
    <col min="3093" max="3093" width="14" style="194" bestFit="1" customWidth="1"/>
    <col min="3094" max="3328" width="9.140625" style="194"/>
    <col min="3329" max="3329" width="26.85546875" style="194" customWidth="1"/>
    <col min="3330" max="3330" width="38.85546875" style="194" customWidth="1"/>
    <col min="3331" max="3332" width="18.7109375" style="194" bestFit="1" customWidth="1"/>
    <col min="3333" max="3334" width="16.85546875" style="194" bestFit="1" customWidth="1"/>
    <col min="3335" max="3335" width="19.85546875" style="194" bestFit="1" customWidth="1"/>
    <col min="3336" max="3336" width="22.85546875" style="194" bestFit="1" customWidth="1"/>
    <col min="3337" max="3337" width="8.85546875" style="194" bestFit="1" customWidth="1"/>
    <col min="3338" max="3338" width="14.28515625" style="194" bestFit="1" customWidth="1"/>
    <col min="3339" max="3339" width="18.85546875" style="194" customWidth="1"/>
    <col min="3340" max="3341" width="18.7109375" style="194" bestFit="1" customWidth="1"/>
    <col min="3342" max="3342" width="16.85546875" style="194" bestFit="1" customWidth="1"/>
    <col min="3343" max="3343" width="19.85546875" style="194" bestFit="1" customWidth="1"/>
    <col min="3344" max="3344" width="22.85546875" style="194" bestFit="1" customWidth="1"/>
    <col min="3345" max="3345" width="8.42578125" style="194" bestFit="1" customWidth="1"/>
    <col min="3346" max="3346" width="14.42578125" style="194" bestFit="1" customWidth="1"/>
    <col min="3347" max="3348" width="12" style="194" bestFit="1" customWidth="1"/>
    <col min="3349" max="3349" width="14" style="194" bestFit="1" customWidth="1"/>
    <col min="3350" max="3584" width="9.140625" style="194"/>
    <col min="3585" max="3585" width="26.85546875" style="194" customWidth="1"/>
    <col min="3586" max="3586" width="38.85546875" style="194" customWidth="1"/>
    <col min="3587" max="3588" width="18.7109375" style="194" bestFit="1" customWidth="1"/>
    <col min="3589" max="3590" width="16.85546875" style="194" bestFit="1" customWidth="1"/>
    <col min="3591" max="3591" width="19.85546875" style="194" bestFit="1" customWidth="1"/>
    <col min="3592" max="3592" width="22.85546875" style="194" bestFit="1" customWidth="1"/>
    <col min="3593" max="3593" width="8.85546875" style="194" bestFit="1" customWidth="1"/>
    <col min="3594" max="3594" width="14.28515625" style="194" bestFit="1" customWidth="1"/>
    <col min="3595" max="3595" width="18.85546875" style="194" customWidth="1"/>
    <col min="3596" max="3597" width="18.7109375" style="194" bestFit="1" customWidth="1"/>
    <col min="3598" max="3598" width="16.85546875" style="194" bestFit="1" customWidth="1"/>
    <col min="3599" max="3599" width="19.85546875" style="194" bestFit="1" customWidth="1"/>
    <col min="3600" max="3600" width="22.85546875" style="194" bestFit="1" customWidth="1"/>
    <col min="3601" max="3601" width="8.42578125" style="194" bestFit="1" customWidth="1"/>
    <col min="3602" max="3602" width="14.42578125" style="194" bestFit="1" customWidth="1"/>
    <col min="3603" max="3604" width="12" style="194" bestFit="1" customWidth="1"/>
    <col min="3605" max="3605" width="14" style="194" bestFit="1" customWidth="1"/>
    <col min="3606" max="3840" width="9.140625" style="194"/>
    <col min="3841" max="3841" width="26.85546875" style="194" customWidth="1"/>
    <col min="3842" max="3842" width="38.85546875" style="194" customWidth="1"/>
    <col min="3843" max="3844" width="18.7109375" style="194" bestFit="1" customWidth="1"/>
    <col min="3845" max="3846" width="16.85546875" style="194" bestFit="1" customWidth="1"/>
    <col min="3847" max="3847" width="19.85546875" style="194" bestFit="1" customWidth="1"/>
    <col min="3848" max="3848" width="22.85546875" style="194" bestFit="1" customWidth="1"/>
    <col min="3849" max="3849" width="8.85546875" style="194" bestFit="1" customWidth="1"/>
    <col min="3850" max="3850" width="14.28515625" style="194" bestFit="1" customWidth="1"/>
    <col min="3851" max="3851" width="18.85546875" style="194" customWidth="1"/>
    <col min="3852" max="3853" width="18.7109375" style="194" bestFit="1" customWidth="1"/>
    <col min="3854" max="3854" width="16.85546875" style="194" bestFit="1" customWidth="1"/>
    <col min="3855" max="3855" width="19.85546875" style="194" bestFit="1" customWidth="1"/>
    <col min="3856" max="3856" width="22.85546875" style="194" bestFit="1" customWidth="1"/>
    <col min="3857" max="3857" width="8.42578125" style="194" bestFit="1" customWidth="1"/>
    <col min="3858" max="3858" width="14.42578125" style="194" bestFit="1" customWidth="1"/>
    <col min="3859" max="3860" width="12" style="194" bestFit="1" customWidth="1"/>
    <col min="3861" max="3861" width="14" style="194" bestFit="1" customWidth="1"/>
    <col min="3862" max="4096" width="9.140625" style="194"/>
    <col min="4097" max="4097" width="26.85546875" style="194" customWidth="1"/>
    <col min="4098" max="4098" width="38.85546875" style="194" customWidth="1"/>
    <col min="4099" max="4100" width="18.7109375" style="194" bestFit="1" customWidth="1"/>
    <col min="4101" max="4102" width="16.85546875" style="194" bestFit="1" customWidth="1"/>
    <col min="4103" max="4103" width="19.85546875" style="194" bestFit="1" customWidth="1"/>
    <col min="4104" max="4104" width="22.85546875" style="194" bestFit="1" customWidth="1"/>
    <col min="4105" max="4105" width="8.85546875" style="194" bestFit="1" customWidth="1"/>
    <col min="4106" max="4106" width="14.28515625" style="194" bestFit="1" customWidth="1"/>
    <col min="4107" max="4107" width="18.85546875" style="194" customWidth="1"/>
    <col min="4108" max="4109" width="18.7109375" style="194" bestFit="1" customWidth="1"/>
    <col min="4110" max="4110" width="16.85546875" style="194" bestFit="1" customWidth="1"/>
    <col min="4111" max="4111" width="19.85546875" style="194" bestFit="1" customWidth="1"/>
    <col min="4112" max="4112" width="22.85546875" style="194" bestFit="1" customWidth="1"/>
    <col min="4113" max="4113" width="8.42578125" style="194" bestFit="1" customWidth="1"/>
    <col min="4114" max="4114" width="14.42578125" style="194" bestFit="1" customWidth="1"/>
    <col min="4115" max="4116" width="12" style="194" bestFit="1" customWidth="1"/>
    <col min="4117" max="4117" width="14" style="194" bestFit="1" customWidth="1"/>
    <col min="4118" max="4352" width="9.140625" style="194"/>
    <col min="4353" max="4353" width="26.85546875" style="194" customWidth="1"/>
    <col min="4354" max="4354" width="38.85546875" style="194" customWidth="1"/>
    <col min="4355" max="4356" width="18.7109375" style="194" bestFit="1" customWidth="1"/>
    <col min="4357" max="4358" width="16.85546875" style="194" bestFit="1" customWidth="1"/>
    <col min="4359" max="4359" width="19.85546875" style="194" bestFit="1" customWidth="1"/>
    <col min="4360" max="4360" width="22.85546875" style="194" bestFit="1" customWidth="1"/>
    <col min="4361" max="4361" width="8.85546875" style="194" bestFit="1" customWidth="1"/>
    <col min="4362" max="4362" width="14.28515625" style="194" bestFit="1" customWidth="1"/>
    <col min="4363" max="4363" width="18.85546875" style="194" customWidth="1"/>
    <col min="4364" max="4365" width="18.7109375" style="194" bestFit="1" customWidth="1"/>
    <col min="4366" max="4366" width="16.85546875" style="194" bestFit="1" customWidth="1"/>
    <col min="4367" max="4367" width="19.85546875" style="194" bestFit="1" customWidth="1"/>
    <col min="4368" max="4368" width="22.85546875" style="194" bestFit="1" customWidth="1"/>
    <col min="4369" max="4369" width="8.42578125" style="194" bestFit="1" customWidth="1"/>
    <col min="4370" max="4370" width="14.42578125" style="194" bestFit="1" customWidth="1"/>
    <col min="4371" max="4372" width="12" style="194" bestFit="1" customWidth="1"/>
    <col min="4373" max="4373" width="14" style="194" bestFit="1" customWidth="1"/>
    <col min="4374" max="4608" width="9.140625" style="194"/>
    <col min="4609" max="4609" width="26.85546875" style="194" customWidth="1"/>
    <col min="4610" max="4610" width="38.85546875" style="194" customWidth="1"/>
    <col min="4611" max="4612" width="18.7109375" style="194" bestFit="1" customWidth="1"/>
    <col min="4613" max="4614" width="16.85546875" style="194" bestFit="1" customWidth="1"/>
    <col min="4615" max="4615" width="19.85546875" style="194" bestFit="1" customWidth="1"/>
    <col min="4616" max="4616" width="22.85546875" style="194" bestFit="1" customWidth="1"/>
    <col min="4617" max="4617" width="8.85546875" style="194" bestFit="1" customWidth="1"/>
    <col min="4618" max="4618" width="14.28515625" style="194" bestFit="1" customWidth="1"/>
    <col min="4619" max="4619" width="18.85546875" style="194" customWidth="1"/>
    <col min="4620" max="4621" width="18.7109375" style="194" bestFit="1" customWidth="1"/>
    <col min="4622" max="4622" width="16.85546875" style="194" bestFit="1" customWidth="1"/>
    <col min="4623" max="4623" width="19.85546875" style="194" bestFit="1" customWidth="1"/>
    <col min="4624" max="4624" width="22.85546875" style="194" bestFit="1" customWidth="1"/>
    <col min="4625" max="4625" width="8.42578125" style="194" bestFit="1" customWidth="1"/>
    <col min="4626" max="4626" width="14.42578125" style="194" bestFit="1" customWidth="1"/>
    <col min="4627" max="4628" width="12" style="194" bestFit="1" customWidth="1"/>
    <col min="4629" max="4629" width="14" style="194" bestFit="1" customWidth="1"/>
    <col min="4630" max="4864" width="9.140625" style="194"/>
    <col min="4865" max="4865" width="26.85546875" style="194" customWidth="1"/>
    <col min="4866" max="4866" width="38.85546875" style="194" customWidth="1"/>
    <col min="4867" max="4868" width="18.7109375" style="194" bestFit="1" customWidth="1"/>
    <col min="4869" max="4870" width="16.85546875" style="194" bestFit="1" customWidth="1"/>
    <col min="4871" max="4871" width="19.85546875" style="194" bestFit="1" customWidth="1"/>
    <col min="4872" max="4872" width="22.85546875" style="194" bestFit="1" customWidth="1"/>
    <col min="4873" max="4873" width="8.85546875" style="194" bestFit="1" customWidth="1"/>
    <col min="4874" max="4874" width="14.28515625" style="194" bestFit="1" customWidth="1"/>
    <col min="4875" max="4875" width="18.85546875" style="194" customWidth="1"/>
    <col min="4876" max="4877" width="18.7109375" style="194" bestFit="1" customWidth="1"/>
    <col min="4878" max="4878" width="16.85546875" style="194" bestFit="1" customWidth="1"/>
    <col min="4879" max="4879" width="19.85546875" style="194" bestFit="1" customWidth="1"/>
    <col min="4880" max="4880" width="22.85546875" style="194" bestFit="1" customWidth="1"/>
    <col min="4881" max="4881" width="8.42578125" style="194" bestFit="1" customWidth="1"/>
    <col min="4882" max="4882" width="14.42578125" style="194" bestFit="1" customWidth="1"/>
    <col min="4883" max="4884" width="12" style="194" bestFit="1" customWidth="1"/>
    <col min="4885" max="4885" width="14" style="194" bestFit="1" customWidth="1"/>
    <col min="4886" max="5120" width="9.140625" style="194"/>
    <col min="5121" max="5121" width="26.85546875" style="194" customWidth="1"/>
    <col min="5122" max="5122" width="38.85546875" style="194" customWidth="1"/>
    <col min="5123" max="5124" width="18.7109375" style="194" bestFit="1" customWidth="1"/>
    <col min="5125" max="5126" width="16.85546875" style="194" bestFit="1" customWidth="1"/>
    <col min="5127" max="5127" width="19.85546875" style="194" bestFit="1" customWidth="1"/>
    <col min="5128" max="5128" width="22.85546875" style="194" bestFit="1" customWidth="1"/>
    <col min="5129" max="5129" width="8.85546875" style="194" bestFit="1" customWidth="1"/>
    <col min="5130" max="5130" width="14.28515625" style="194" bestFit="1" customWidth="1"/>
    <col min="5131" max="5131" width="18.85546875" style="194" customWidth="1"/>
    <col min="5132" max="5133" width="18.7109375" style="194" bestFit="1" customWidth="1"/>
    <col min="5134" max="5134" width="16.85546875" style="194" bestFit="1" customWidth="1"/>
    <col min="5135" max="5135" width="19.85546875" style="194" bestFit="1" customWidth="1"/>
    <col min="5136" max="5136" width="22.85546875" style="194" bestFit="1" customWidth="1"/>
    <col min="5137" max="5137" width="8.42578125" style="194" bestFit="1" customWidth="1"/>
    <col min="5138" max="5138" width="14.42578125" style="194" bestFit="1" customWidth="1"/>
    <col min="5139" max="5140" width="12" style="194" bestFit="1" customWidth="1"/>
    <col min="5141" max="5141" width="14" style="194" bestFit="1" customWidth="1"/>
    <col min="5142" max="5376" width="9.140625" style="194"/>
    <col min="5377" max="5377" width="26.85546875" style="194" customWidth="1"/>
    <col min="5378" max="5378" width="38.85546875" style="194" customWidth="1"/>
    <col min="5379" max="5380" width="18.7109375" style="194" bestFit="1" customWidth="1"/>
    <col min="5381" max="5382" width="16.85546875" style="194" bestFit="1" customWidth="1"/>
    <col min="5383" max="5383" width="19.85546875" style="194" bestFit="1" customWidth="1"/>
    <col min="5384" max="5384" width="22.85546875" style="194" bestFit="1" customWidth="1"/>
    <col min="5385" max="5385" width="8.85546875" style="194" bestFit="1" customWidth="1"/>
    <col min="5386" max="5386" width="14.28515625" style="194" bestFit="1" customWidth="1"/>
    <col min="5387" max="5387" width="18.85546875" style="194" customWidth="1"/>
    <col min="5388" max="5389" width="18.7109375" style="194" bestFit="1" customWidth="1"/>
    <col min="5390" max="5390" width="16.85546875" style="194" bestFit="1" customWidth="1"/>
    <col min="5391" max="5391" width="19.85546875" style="194" bestFit="1" customWidth="1"/>
    <col min="5392" max="5392" width="22.85546875" style="194" bestFit="1" customWidth="1"/>
    <col min="5393" max="5393" width="8.42578125" style="194" bestFit="1" customWidth="1"/>
    <col min="5394" max="5394" width="14.42578125" style="194" bestFit="1" customWidth="1"/>
    <col min="5395" max="5396" width="12" style="194" bestFit="1" customWidth="1"/>
    <col min="5397" max="5397" width="14" style="194" bestFit="1" customWidth="1"/>
    <col min="5398" max="5632" width="9.140625" style="194"/>
    <col min="5633" max="5633" width="26.85546875" style="194" customWidth="1"/>
    <col min="5634" max="5634" width="38.85546875" style="194" customWidth="1"/>
    <col min="5635" max="5636" width="18.7109375" style="194" bestFit="1" customWidth="1"/>
    <col min="5637" max="5638" width="16.85546875" style="194" bestFit="1" customWidth="1"/>
    <col min="5639" max="5639" width="19.85546875" style="194" bestFit="1" customWidth="1"/>
    <col min="5640" max="5640" width="22.85546875" style="194" bestFit="1" customWidth="1"/>
    <col min="5641" max="5641" width="8.85546875" style="194" bestFit="1" customWidth="1"/>
    <col min="5642" max="5642" width="14.28515625" style="194" bestFit="1" customWidth="1"/>
    <col min="5643" max="5643" width="18.85546875" style="194" customWidth="1"/>
    <col min="5644" max="5645" width="18.7109375" style="194" bestFit="1" customWidth="1"/>
    <col min="5646" max="5646" width="16.85546875" style="194" bestFit="1" customWidth="1"/>
    <col min="5647" max="5647" width="19.85546875" style="194" bestFit="1" customWidth="1"/>
    <col min="5648" max="5648" width="22.85546875" style="194" bestFit="1" customWidth="1"/>
    <col min="5649" max="5649" width="8.42578125" style="194" bestFit="1" customWidth="1"/>
    <col min="5650" max="5650" width="14.42578125" style="194" bestFit="1" customWidth="1"/>
    <col min="5651" max="5652" width="12" style="194" bestFit="1" customWidth="1"/>
    <col min="5653" max="5653" width="14" style="194" bestFit="1" customWidth="1"/>
    <col min="5654" max="5888" width="9.140625" style="194"/>
    <col min="5889" max="5889" width="26.85546875" style="194" customWidth="1"/>
    <col min="5890" max="5890" width="38.85546875" style="194" customWidth="1"/>
    <col min="5891" max="5892" width="18.7109375" style="194" bestFit="1" customWidth="1"/>
    <col min="5893" max="5894" width="16.85546875" style="194" bestFit="1" customWidth="1"/>
    <col min="5895" max="5895" width="19.85546875" style="194" bestFit="1" customWidth="1"/>
    <col min="5896" max="5896" width="22.85546875" style="194" bestFit="1" customWidth="1"/>
    <col min="5897" max="5897" width="8.85546875" style="194" bestFit="1" customWidth="1"/>
    <col min="5898" max="5898" width="14.28515625" style="194" bestFit="1" customWidth="1"/>
    <col min="5899" max="5899" width="18.85546875" style="194" customWidth="1"/>
    <col min="5900" max="5901" width="18.7109375" style="194" bestFit="1" customWidth="1"/>
    <col min="5902" max="5902" width="16.85546875" style="194" bestFit="1" customWidth="1"/>
    <col min="5903" max="5903" width="19.85546875" style="194" bestFit="1" customWidth="1"/>
    <col min="5904" max="5904" width="22.85546875" style="194" bestFit="1" customWidth="1"/>
    <col min="5905" max="5905" width="8.42578125" style="194" bestFit="1" customWidth="1"/>
    <col min="5906" max="5906" width="14.42578125" style="194" bestFit="1" customWidth="1"/>
    <col min="5907" max="5908" width="12" style="194" bestFit="1" customWidth="1"/>
    <col min="5909" max="5909" width="14" style="194" bestFit="1" customWidth="1"/>
    <col min="5910" max="6144" width="9.140625" style="194"/>
    <col min="6145" max="6145" width="26.85546875" style="194" customWidth="1"/>
    <col min="6146" max="6146" width="38.85546875" style="194" customWidth="1"/>
    <col min="6147" max="6148" width="18.7109375" style="194" bestFit="1" customWidth="1"/>
    <col min="6149" max="6150" width="16.85546875" style="194" bestFit="1" customWidth="1"/>
    <col min="6151" max="6151" width="19.85546875" style="194" bestFit="1" customWidth="1"/>
    <col min="6152" max="6152" width="22.85546875" style="194" bestFit="1" customWidth="1"/>
    <col min="6153" max="6153" width="8.85546875" style="194" bestFit="1" customWidth="1"/>
    <col min="6154" max="6154" width="14.28515625" style="194" bestFit="1" customWidth="1"/>
    <col min="6155" max="6155" width="18.85546875" style="194" customWidth="1"/>
    <col min="6156" max="6157" width="18.7109375" style="194" bestFit="1" customWidth="1"/>
    <col min="6158" max="6158" width="16.85546875" style="194" bestFit="1" customWidth="1"/>
    <col min="6159" max="6159" width="19.85546875" style="194" bestFit="1" customWidth="1"/>
    <col min="6160" max="6160" width="22.85546875" style="194" bestFit="1" customWidth="1"/>
    <col min="6161" max="6161" width="8.42578125" style="194" bestFit="1" customWidth="1"/>
    <col min="6162" max="6162" width="14.42578125" style="194" bestFit="1" customWidth="1"/>
    <col min="6163" max="6164" width="12" style="194" bestFit="1" customWidth="1"/>
    <col min="6165" max="6165" width="14" style="194" bestFit="1" customWidth="1"/>
    <col min="6166" max="6400" width="9.140625" style="194"/>
    <col min="6401" max="6401" width="26.85546875" style="194" customWidth="1"/>
    <col min="6402" max="6402" width="38.85546875" style="194" customWidth="1"/>
    <col min="6403" max="6404" width="18.7109375" style="194" bestFit="1" customWidth="1"/>
    <col min="6405" max="6406" width="16.85546875" style="194" bestFit="1" customWidth="1"/>
    <col min="6407" max="6407" width="19.85546875" style="194" bestFit="1" customWidth="1"/>
    <col min="6408" max="6408" width="22.85546875" style="194" bestFit="1" customWidth="1"/>
    <col min="6409" max="6409" width="8.85546875" style="194" bestFit="1" customWidth="1"/>
    <col min="6410" max="6410" width="14.28515625" style="194" bestFit="1" customWidth="1"/>
    <col min="6411" max="6411" width="18.85546875" style="194" customWidth="1"/>
    <col min="6412" max="6413" width="18.7109375" style="194" bestFit="1" customWidth="1"/>
    <col min="6414" max="6414" width="16.85546875" style="194" bestFit="1" customWidth="1"/>
    <col min="6415" max="6415" width="19.85546875" style="194" bestFit="1" customWidth="1"/>
    <col min="6416" max="6416" width="22.85546875" style="194" bestFit="1" customWidth="1"/>
    <col min="6417" max="6417" width="8.42578125" style="194" bestFit="1" customWidth="1"/>
    <col min="6418" max="6418" width="14.42578125" style="194" bestFit="1" customWidth="1"/>
    <col min="6419" max="6420" width="12" style="194" bestFit="1" customWidth="1"/>
    <col min="6421" max="6421" width="14" style="194" bestFit="1" customWidth="1"/>
    <col min="6422" max="6656" width="9.140625" style="194"/>
    <col min="6657" max="6657" width="26.85546875" style="194" customWidth="1"/>
    <col min="6658" max="6658" width="38.85546875" style="194" customWidth="1"/>
    <col min="6659" max="6660" width="18.7109375" style="194" bestFit="1" customWidth="1"/>
    <col min="6661" max="6662" width="16.85546875" style="194" bestFit="1" customWidth="1"/>
    <col min="6663" max="6663" width="19.85546875" style="194" bestFit="1" customWidth="1"/>
    <col min="6664" max="6664" width="22.85546875" style="194" bestFit="1" customWidth="1"/>
    <col min="6665" max="6665" width="8.85546875" style="194" bestFit="1" customWidth="1"/>
    <col min="6666" max="6666" width="14.28515625" style="194" bestFit="1" customWidth="1"/>
    <col min="6667" max="6667" width="18.85546875" style="194" customWidth="1"/>
    <col min="6668" max="6669" width="18.7109375" style="194" bestFit="1" customWidth="1"/>
    <col min="6670" max="6670" width="16.85546875" style="194" bestFit="1" customWidth="1"/>
    <col min="6671" max="6671" width="19.85546875" style="194" bestFit="1" customWidth="1"/>
    <col min="6672" max="6672" width="22.85546875" style="194" bestFit="1" customWidth="1"/>
    <col min="6673" max="6673" width="8.42578125" style="194" bestFit="1" customWidth="1"/>
    <col min="6674" max="6674" width="14.42578125" style="194" bestFit="1" customWidth="1"/>
    <col min="6675" max="6676" width="12" style="194" bestFit="1" customWidth="1"/>
    <col min="6677" max="6677" width="14" style="194" bestFit="1" customWidth="1"/>
    <col min="6678" max="6912" width="9.140625" style="194"/>
    <col min="6913" max="6913" width="26.85546875" style="194" customWidth="1"/>
    <col min="6914" max="6914" width="38.85546875" style="194" customWidth="1"/>
    <col min="6915" max="6916" width="18.7109375" style="194" bestFit="1" customWidth="1"/>
    <col min="6917" max="6918" width="16.85546875" style="194" bestFit="1" customWidth="1"/>
    <col min="6919" max="6919" width="19.85546875" style="194" bestFit="1" customWidth="1"/>
    <col min="6920" max="6920" width="22.85546875" style="194" bestFit="1" customWidth="1"/>
    <col min="6921" max="6921" width="8.85546875" style="194" bestFit="1" customWidth="1"/>
    <col min="6922" max="6922" width="14.28515625" style="194" bestFit="1" customWidth="1"/>
    <col min="6923" max="6923" width="18.85546875" style="194" customWidth="1"/>
    <col min="6924" max="6925" width="18.7109375" style="194" bestFit="1" customWidth="1"/>
    <col min="6926" max="6926" width="16.85546875" style="194" bestFit="1" customWidth="1"/>
    <col min="6927" max="6927" width="19.85546875" style="194" bestFit="1" customWidth="1"/>
    <col min="6928" max="6928" width="22.85546875" style="194" bestFit="1" customWidth="1"/>
    <col min="6929" max="6929" width="8.42578125" style="194" bestFit="1" customWidth="1"/>
    <col min="6930" max="6930" width="14.42578125" style="194" bestFit="1" customWidth="1"/>
    <col min="6931" max="6932" width="12" style="194" bestFit="1" customWidth="1"/>
    <col min="6933" max="6933" width="14" style="194" bestFit="1" customWidth="1"/>
    <col min="6934" max="7168" width="9.140625" style="194"/>
    <col min="7169" max="7169" width="26.85546875" style="194" customWidth="1"/>
    <col min="7170" max="7170" width="38.85546875" style="194" customWidth="1"/>
    <col min="7171" max="7172" width="18.7109375" style="194" bestFit="1" customWidth="1"/>
    <col min="7173" max="7174" width="16.85546875" style="194" bestFit="1" customWidth="1"/>
    <col min="7175" max="7175" width="19.85546875" style="194" bestFit="1" customWidth="1"/>
    <col min="7176" max="7176" width="22.85546875" style="194" bestFit="1" customWidth="1"/>
    <col min="7177" max="7177" width="8.85546875" style="194" bestFit="1" customWidth="1"/>
    <col min="7178" max="7178" width="14.28515625" style="194" bestFit="1" customWidth="1"/>
    <col min="7179" max="7179" width="18.85546875" style="194" customWidth="1"/>
    <col min="7180" max="7181" width="18.7109375" style="194" bestFit="1" customWidth="1"/>
    <col min="7182" max="7182" width="16.85546875" style="194" bestFit="1" customWidth="1"/>
    <col min="7183" max="7183" width="19.85546875" style="194" bestFit="1" customWidth="1"/>
    <col min="7184" max="7184" width="22.85546875" style="194" bestFit="1" customWidth="1"/>
    <col min="7185" max="7185" width="8.42578125" style="194" bestFit="1" customWidth="1"/>
    <col min="7186" max="7186" width="14.42578125" style="194" bestFit="1" customWidth="1"/>
    <col min="7187" max="7188" width="12" style="194" bestFit="1" customWidth="1"/>
    <col min="7189" max="7189" width="14" style="194" bestFit="1" customWidth="1"/>
    <col min="7190" max="7424" width="9.140625" style="194"/>
    <col min="7425" max="7425" width="26.85546875" style="194" customWidth="1"/>
    <col min="7426" max="7426" width="38.85546875" style="194" customWidth="1"/>
    <col min="7427" max="7428" width="18.7109375" style="194" bestFit="1" customWidth="1"/>
    <col min="7429" max="7430" width="16.85546875" style="194" bestFit="1" customWidth="1"/>
    <col min="7431" max="7431" width="19.85546875" style="194" bestFit="1" customWidth="1"/>
    <col min="7432" max="7432" width="22.85546875" style="194" bestFit="1" customWidth="1"/>
    <col min="7433" max="7433" width="8.85546875" style="194" bestFit="1" customWidth="1"/>
    <col min="7434" max="7434" width="14.28515625" style="194" bestFit="1" customWidth="1"/>
    <col min="7435" max="7435" width="18.85546875" style="194" customWidth="1"/>
    <col min="7436" max="7437" width="18.7109375" style="194" bestFit="1" customWidth="1"/>
    <col min="7438" max="7438" width="16.85546875" style="194" bestFit="1" customWidth="1"/>
    <col min="7439" max="7439" width="19.85546875" style="194" bestFit="1" customWidth="1"/>
    <col min="7440" max="7440" width="22.85546875" style="194" bestFit="1" customWidth="1"/>
    <col min="7441" max="7441" width="8.42578125" style="194" bestFit="1" customWidth="1"/>
    <col min="7442" max="7442" width="14.42578125" style="194" bestFit="1" customWidth="1"/>
    <col min="7443" max="7444" width="12" style="194" bestFit="1" customWidth="1"/>
    <col min="7445" max="7445" width="14" style="194" bestFit="1" customWidth="1"/>
    <col min="7446" max="7680" width="9.140625" style="194"/>
    <col min="7681" max="7681" width="26.85546875" style="194" customWidth="1"/>
    <col min="7682" max="7682" width="38.85546875" style="194" customWidth="1"/>
    <col min="7683" max="7684" width="18.7109375" style="194" bestFit="1" customWidth="1"/>
    <col min="7685" max="7686" width="16.85546875" style="194" bestFit="1" customWidth="1"/>
    <col min="7687" max="7687" width="19.85546875" style="194" bestFit="1" customWidth="1"/>
    <col min="7688" max="7688" width="22.85546875" style="194" bestFit="1" customWidth="1"/>
    <col min="7689" max="7689" width="8.85546875" style="194" bestFit="1" customWidth="1"/>
    <col min="7690" max="7690" width="14.28515625" style="194" bestFit="1" customWidth="1"/>
    <col min="7691" max="7691" width="18.85546875" style="194" customWidth="1"/>
    <col min="7692" max="7693" width="18.7109375" style="194" bestFit="1" customWidth="1"/>
    <col min="7694" max="7694" width="16.85546875" style="194" bestFit="1" customWidth="1"/>
    <col min="7695" max="7695" width="19.85546875" style="194" bestFit="1" customWidth="1"/>
    <col min="7696" max="7696" width="22.85546875" style="194" bestFit="1" customWidth="1"/>
    <col min="7697" max="7697" width="8.42578125" style="194" bestFit="1" customWidth="1"/>
    <col min="7698" max="7698" width="14.42578125" style="194" bestFit="1" customWidth="1"/>
    <col min="7699" max="7700" width="12" style="194" bestFit="1" customWidth="1"/>
    <col min="7701" max="7701" width="14" style="194" bestFit="1" customWidth="1"/>
    <col min="7702" max="7936" width="9.140625" style="194"/>
    <col min="7937" max="7937" width="26.85546875" style="194" customWidth="1"/>
    <col min="7938" max="7938" width="38.85546875" style="194" customWidth="1"/>
    <col min="7939" max="7940" width="18.7109375" style="194" bestFit="1" customWidth="1"/>
    <col min="7941" max="7942" width="16.85546875" style="194" bestFit="1" customWidth="1"/>
    <col min="7943" max="7943" width="19.85546875" style="194" bestFit="1" customWidth="1"/>
    <col min="7944" max="7944" width="22.85546875" style="194" bestFit="1" customWidth="1"/>
    <col min="7945" max="7945" width="8.85546875" style="194" bestFit="1" customWidth="1"/>
    <col min="7946" max="7946" width="14.28515625" style="194" bestFit="1" customWidth="1"/>
    <col min="7947" max="7947" width="18.85546875" style="194" customWidth="1"/>
    <col min="7948" max="7949" width="18.7109375" style="194" bestFit="1" customWidth="1"/>
    <col min="7950" max="7950" width="16.85546875" style="194" bestFit="1" customWidth="1"/>
    <col min="7951" max="7951" width="19.85546875" style="194" bestFit="1" customWidth="1"/>
    <col min="7952" max="7952" width="22.85546875" style="194" bestFit="1" customWidth="1"/>
    <col min="7953" max="7953" width="8.42578125" style="194" bestFit="1" customWidth="1"/>
    <col min="7954" max="7954" width="14.42578125" style="194" bestFit="1" customWidth="1"/>
    <col min="7955" max="7956" width="12" style="194" bestFit="1" customWidth="1"/>
    <col min="7957" max="7957" width="14" style="194" bestFit="1" customWidth="1"/>
    <col min="7958" max="8192" width="9.140625" style="194"/>
    <col min="8193" max="8193" width="26.85546875" style="194" customWidth="1"/>
    <col min="8194" max="8194" width="38.85546875" style="194" customWidth="1"/>
    <col min="8195" max="8196" width="18.7109375" style="194" bestFit="1" customWidth="1"/>
    <col min="8197" max="8198" width="16.85546875" style="194" bestFit="1" customWidth="1"/>
    <col min="8199" max="8199" width="19.85546875" style="194" bestFit="1" customWidth="1"/>
    <col min="8200" max="8200" width="22.85546875" style="194" bestFit="1" customWidth="1"/>
    <col min="8201" max="8201" width="8.85546875" style="194" bestFit="1" customWidth="1"/>
    <col min="8202" max="8202" width="14.28515625" style="194" bestFit="1" customWidth="1"/>
    <col min="8203" max="8203" width="18.85546875" style="194" customWidth="1"/>
    <col min="8204" max="8205" width="18.7109375" style="194" bestFit="1" customWidth="1"/>
    <col min="8206" max="8206" width="16.85546875" style="194" bestFit="1" customWidth="1"/>
    <col min="8207" max="8207" width="19.85546875" style="194" bestFit="1" customWidth="1"/>
    <col min="8208" max="8208" width="22.85546875" style="194" bestFit="1" customWidth="1"/>
    <col min="8209" max="8209" width="8.42578125" style="194" bestFit="1" customWidth="1"/>
    <col min="8210" max="8210" width="14.42578125" style="194" bestFit="1" customWidth="1"/>
    <col min="8211" max="8212" width="12" style="194" bestFit="1" customWidth="1"/>
    <col min="8213" max="8213" width="14" style="194" bestFit="1" customWidth="1"/>
    <col min="8214" max="8448" width="9.140625" style="194"/>
    <col min="8449" max="8449" width="26.85546875" style="194" customWidth="1"/>
    <col min="8450" max="8450" width="38.85546875" style="194" customWidth="1"/>
    <col min="8451" max="8452" width="18.7109375" style="194" bestFit="1" customWidth="1"/>
    <col min="8453" max="8454" width="16.85546875" style="194" bestFit="1" customWidth="1"/>
    <col min="8455" max="8455" width="19.85546875" style="194" bestFit="1" customWidth="1"/>
    <col min="8456" max="8456" width="22.85546875" style="194" bestFit="1" customWidth="1"/>
    <col min="8457" max="8457" width="8.85546875" style="194" bestFit="1" customWidth="1"/>
    <col min="8458" max="8458" width="14.28515625" style="194" bestFit="1" customWidth="1"/>
    <col min="8459" max="8459" width="18.85546875" style="194" customWidth="1"/>
    <col min="8460" max="8461" width="18.7109375" style="194" bestFit="1" customWidth="1"/>
    <col min="8462" max="8462" width="16.85546875" style="194" bestFit="1" customWidth="1"/>
    <col min="8463" max="8463" width="19.85546875" style="194" bestFit="1" customWidth="1"/>
    <col min="8464" max="8464" width="22.85546875" style="194" bestFit="1" customWidth="1"/>
    <col min="8465" max="8465" width="8.42578125" style="194" bestFit="1" customWidth="1"/>
    <col min="8466" max="8466" width="14.42578125" style="194" bestFit="1" customWidth="1"/>
    <col min="8467" max="8468" width="12" style="194" bestFit="1" customWidth="1"/>
    <col min="8469" max="8469" width="14" style="194" bestFit="1" customWidth="1"/>
    <col min="8470" max="8704" width="9.140625" style="194"/>
    <col min="8705" max="8705" width="26.85546875" style="194" customWidth="1"/>
    <col min="8706" max="8706" width="38.85546875" style="194" customWidth="1"/>
    <col min="8707" max="8708" width="18.7109375" style="194" bestFit="1" customWidth="1"/>
    <col min="8709" max="8710" width="16.85546875" style="194" bestFit="1" customWidth="1"/>
    <col min="8711" max="8711" width="19.85546875" style="194" bestFit="1" customWidth="1"/>
    <col min="8712" max="8712" width="22.85546875" style="194" bestFit="1" customWidth="1"/>
    <col min="8713" max="8713" width="8.85546875" style="194" bestFit="1" customWidth="1"/>
    <col min="8714" max="8714" width="14.28515625" style="194" bestFit="1" customWidth="1"/>
    <col min="8715" max="8715" width="18.85546875" style="194" customWidth="1"/>
    <col min="8716" max="8717" width="18.7109375" style="194" bestFit="1" customWidth="1"/>
    <col min="8718" max="8718" width="16.85546875" style="194" bestFit="1" customWidth="1"/>
    <col min="8719" max="8719" width="19.85546875" style="194" bestFit="1" customWidth="1"/>
    <col min="8720" max="8720" width="22.85546875" style="194" bestFit="1" customWidth="1"/>
    <col min="8721" max="8721" width="8.42578125" style="194" bestFit="1" customWidth="1"/>
    <col min="8722" max="8722" width="14.42578125" style="194" bestFit="1" customWidth="1"/>
    <col min="8723" max="8724" width="12" style="194" bestFit="1" customWidth="1"/>
    <col min="8725" max="8725" width="14" style="194" bestFit="1" customWidth="1"/>
    <col min="8726" max="8960" width="9.140625" style="194"/>
    <col min="8961" max="8961" width="26.85546875" style="194" customWidth="1"/>
    <col min="8962" max="8962" width="38.85546875" style="194" customWidth="1"/>
    <col min="8963" max="8964" width="18.7109375" style="194" bestFit="1" customWidth="1"/>
    <col min="8965" max="8966" width="16.85546875" style="194" bestFit="1" customWidth="1"/>
    <col min="8967" max="8967" width="19.85546875" style="194" bestFit="1" customWidth="1"/>
    <col min="8968" max="8968" width="22.85546875" style="194" bestFit="1" customWidth="1"/>
    <col min="8969" max="8969" width="8.85546875" style="194" bestFit="1" customWidth="1"/>
    <col min="8970" max="8970" width="14.28515625" style="194" bestFit="1" customWidth="1"/>
    <col min="8971" max="8971" width="18.85546875" style="194" customWidth="1"/>
    <col min="8972" max="8973" width="18.7109375" style="194" bestFit="1" customWidth="1"/>
    <col min="8974" max="8974" width="16.85546875" style="194" bestFit="1" customWidth="1"/>
    <col min="8975" max="8975" width="19.85546875" style="194" bestFit="1" customWidth="1"/>
    <col min="8976" max="8976" width="22.85546875" style="194" bestFit="1" customWidth="1"/>
    <col min="8977" max="8977" width="8.42578125" style="194" bestFit="1" customWidth="1"/>
    <col min="8978" max="8978" width="14.42578125" style="194" bestFit="1" customWidth="1"/>
    <col min="8979" max="8980" width="12" style="194" bestFit="1" customWidth="1"/>
    <col min="8981" max="8981" width="14" style="194" bestFit="1" customWidth="1"/>
    <col min="8982" max="9216" width="9.140625" style="194"/>
    <col min="9217" max="9217" width="26.85546875" style="194" customWidth="1"/>
    <col min="9218" max="9218" width="38.85546875" style="194" customWidth="1"/>
    <col min="9219" max="9220" width="18.7109375" style="194" bestFit="1" customWidth="1"/>
    <col min="9221" max="9222" width="16.85546875" style="194" bestFit="1" customWidth="1"/>
    <col min="9223" max="9223" width="19.85546875" style="194" bestFit="1" customWidth="1"/>
    <col min="9224" max="9224" width="22.85546875" style="194" bestFit="1" customWidth="1"/>
    <col min="9225" max="9225" width="8.85546875" style="194" bestFit="1" customWidth="1"/>
    <col min="9226" max="9226" width="14.28515625" style="194" bestFit="1" customWidth="1"/>
    <col min="9227" max="9227" width="18.85546875" style="194" customWidth="1"/>
    <col min="9228" max="9229" width="18.7109375" style="194" bestFit="1" customWidth="1"/>
    <col min="9230" max="9230" width="16.85546875" style="194" bestFit="1" customWidth="1"/>
    <col min="9231" max="9231" width="19.85546875" style="194" bestFit="1" customWidth="1"/>
    <col min="9232" max="9232" width="22.85546875" style="194" bestFit="1" customWidth="1"/>
    <col min="9233" max="9233" width="8.42578125" style="194" bestFit="1" customWidth="1"/>
    <col min="9234" max="9234" width="14.42578125" style="194" bestFit="1" customWidth="1"/>
    <col min="9235" max="9236" width="12" style="194" bestFit="1" customWidth="1"/>
    <col min="9237" max="9237" width="14" style="194" bestFit="1" customWidth="1"/>
    <col min="9238" max="9472" width="9.140625" style="194"/>
    <col min="9473" max="9473" width="26.85546875" style="194" customWidth="1"/>
    <col min="9474" max="9474" width="38.85546875" style="194" customWidth="1"/>
    <col min="9475" max="9476" width="18.7109375" style="194" bestFit="1" customWidth="1"/>
    <col min="9477" max="9478" width="16.85546875" style="194" bestFit="1" customWidth="1"/>
    <col min="9479" max="9479" width="19.85546875" style="194" bestFit="1" customWidth="1"/>
    <col min="9480" max="9480" width="22.85546875" style="194" bestFit="1" customWidth="1"/>
    <col min="9481" max="9481" width="8.85546875" style="194" bestFit="1" customWidth="1"/>
    <col min="9482" max="9482" width="14.28515625" style="194" bestFit="1" customWidth="1"/>
    <col min="9483" max="9483" width="18.85546875" style="194" customWidth="1"/>
    <col min="9484" max="9485" width="18.7109375" style="194" bestFit="1" customWidth="1"/>
    <col min="9486" max="9486" width="16.85546875" style="194" bestFit="1" customWidth="1"/>
    <col min="9487" max="9487" width="19.85546875" style="194" bestFit="1" customWidth="1"/>
    <col min="9488" max="9488" width="22.85546875" style="194" bestFit="1" customWidth="1"/>
    <col min="9489" max="9489" width="8.42578125" style="194" bestFit="1" customWidth="1"/>
    <col min="9490" max="9490" width="14.42578125" style="194" bestFit="1" customWidth="1"/>
    <col min="9491" max="9492" width="12" style="194" bestFit="1" customWidth="1"/>
    <col min="9493" max="9493" width="14" style="194" bestFit="1" customWidth="1"/>
    <col min="9494" max="9728" width="9.140625" style="194"/>
    <col min="9729" max="9729" width="26.85546875" style="194" customWidth="1"/>
    <col min="9730" max="9730" width="38.85546875" style="194" customWidth="1"/>
    <col min="9731" max="9732" width="18.7109375" style="194" bestFit="1" customWidth="1"/>
    <col min="9733" max="9734" width="16.85546875" style="194" bestFit="1" customWidth="1"/>
    <col min="9735" max="9735" width="19.85546875" style="194" bestFit="1" customWidth="1"/>
    <col min="9736" max="9736" width="22.85546875" style="194" bestFit="1" customWidth="1"/>
    <col min="9737" max="9737" width="8.85546875" style="194" bestFit="1" customWidth="1"/>
    <col min="9738" max="9738" width="14.28515625" style="194" bestFit="1" customWidth="1"/>
    <col min="9739" max="9739" width="18.85546875" style="194" customWidth="1"/>
    <col min="9740" max="9741" width="18.7109375" style="194" bestFit="1" customWidth="1"/>
    <col min="9742" max="9742" width="16.85546875" style="194" bestFit="1" customWidth="1"/>
    <col min="9743" max="9743" width="19.85546875" style="194" bestFit="1" customWidth="1"/>
    <col min="9744" max="9744" width="22.85546875" style="194" bestFit="1" customWidth="1"/>
    <col min="9745" max="9745" width="8.42578125" style="194" bestFit="1" customWidth="1"/>
    <col min="9746" max="9746" width="14.42578125" style="194" bestFit="1" customWidth="1"/>
    <col min="9747" max="9748" width="12" style="194" bestFit="1" customWidth="1"/>
    <col min="9749" max="9749" width="14" style="194" bestFit="1" customWidth="1"/>
    <col min="9750" max="9984" width="9.140625" style="194"/>
    <col min="9985" max="9985" width="26.85546875" style="194" customWidth="1"/>
    <col min="9986" max="9986" width="38.85546875" style="194" customWidth="1"/>
    <col min="9987" max="9988" width="18.7109375" style="194" bestFit="1" customWidth="1"/>
    <col min="9989" max="9990" width="16.85546875" style="194" bestFit="1" customWidth="1"/>
    <col min="9991" max="9991" width="19.85546875" style="194" bestFit="1" customWidth="1"/>
    <col min="9992" max="9992" width="22.85546875" style="194" bestFit="1" customWidth="1"/>
    <col min="9993" max="9993" width="8.85546875" style="194" bestFit="1" customWidth="1"/>
    <col min="9994" max="9994" width="14.28515625" style="194" bestFit="1" customWidth="1"/>
    <col min="9995" max="9995" width="18.85546875" style="194" customWidth="1"/>
    <col min="9996" max="9997" width="18.7109375" style="194" bestFit="1" customWidth="1"/>
    <col min="9998" max="9998" width="16.85546875" style="194" bestFit="1" customWidth="1"/>
    <col min="9999" max="9999" width="19.85546875" style="194" bestFit="1" customWidth="1"/>
    <col min="10000" max="10000" width="22.85546875" style="194" bestFit="1" customWidth="1"/>
    <col min="10001" max="10001" width="8.42578125" style="194" bestFit="1" customWidth="1"/>
    <col min="10002" max="10002" width="14.42578125" style="194" bestFit="1" customWidth="1"/>
    <col min="10003" max="10004" width="12" style="194" bestFit="1" customWidth="1"/>
    <col min="10005" max="10005" width="14" style="194" bestFit="1" customWidth="1"/>
    <col min="10006" max="10240" width="9.140625" style="194"/>
    <col min="10241" max="10241" width="26.85546875" style="194" customWidth="1"/>
    <col min="10242" max="10242" width="38.85546875" style="194" customWidth="1"/>
    <col min="10243" max="10244" width="18.7109375" style="194" bestFit="1" customWidth="1"/>
    <col min="10245" max="10246" width="16.85546875" style="194" bestFit="1" customWidth="1"/>
    <col min="10247" max="10247" width="19.85546875" style="194" bestFit="1" customWidth="1"/>
    <col min="10248" max="10248" width="22.85546875" style="194" bestFit="1" customWidth="1"/>
    <col min="10249" max="10249" width="8.85546875" style="194" bestFit="1" customWidth="1"/>
    <col min="10250" max="10250" width="14.28515625" style="194" bestFit="1" customWidth="1"/>
    <col min="10251" max="10251" width="18.85546875" style="194" customWidth="1"/>
    <col min="10252" max="10253" width="18.7109375" style="194" bestFit="1" customWidth="1"/>
    <col min="10254" max="10254" width="16.85546875" style="194" bestFit="1" customWidth="1"/>
    <col min="10255" max="10255" width="19.85546875" style="194" bestFit="1" customWidth="1"/>
    <col min="10256" max="10256" width="22.85546875" style="194" bestFit="1" customWidth="1"/>
    <col min="10257" max="10257" width="8.42578125" style="194" bestFit="1" customWidth="1"/>
    <col min="10258" max="10258" width="14.42578125" style="194" bestFit="1" customWidth="1"/>
    <col min="10259" max="10260" width="12" style="194" bestFit="1" customWidth="1"/>
    <col min="10261" max="10261" width="14" style="194" bestFit="1" customWidth="1"/>
    <col min="10262" max="10496" width="9.140625" style="194"/>
    <col min="10497" max="10497" width="26.85546875" style="194" customWidth="1"/>
    <col min="10498" max="10498" width="38.85546875" style="194" customWidth="1"/>
    <col min="10499" max="10500" width="18.7109375" style="194" bestFit="1" customWidth="1"/>
    <col min="10501" max="10502" width="16.85546875" style="194" bestFit="1" customWidth="1"/>
    <col min="10503" max="10503" width="19.85546875" style="194" bestFit="1" customWidth="1"/>
    <col min="10504" max="10504" width="22.85546875" style="194" bestFit="1" customWidth="1"/>
    <col min="10505" max="10505" width="8.85546875" style="194" bestFit="1" customWidth="1"/>
    <col min="10506" max="10506" width="14.28515625" style="194" bestFit="1" customWidth="1"/>
    <col min="10507" max="10507" width="18.85546875" style="194" customWidth="1"/>
    <col min="10508" max="10509" width="18.7109375" style="194" bestFit="1" customWidth="1"/>
    <col min="10510" max="10510" width="16.85546875" style="194" bestFit="1" customWidth="1"/>
    <col min="10511" max="10511" width="19.85546875" style="194" bestFit="1" customWidth="1"/>
    <col min="10512" max="10512" width="22.85546875" style="194" bestFit="1" customWidth="1"/>
    <col min="10513" max="10513" width="8.42578125" style="194" bestFit="1" customWidth="1"/>
    <col min="10514" max="10514" width="14.42578125" style="194" bestFit="1" customWidth="1"/>
    <col min="10515" max="10516" width="12" style="194" bestFit="1" customWidth="1"/>
    <col min="10517" max="10517" width="14" style="194" bestFit="1" customWidth="1"/>
    <col min="10518" max="10752" width="9.140625" style="194"/>
    <col min="10753" max="10753" width="26.85546875" style="194" customWidth="1"/>
    <col min="10754" max="10754" width="38.85546875" style="194" customWidth="1"/>
    <col min="10755" max="10756" width="18.7109375" style="194" bestFit="1" customWidth="1"/>
    <col min="10757" max="10758" width="16.85546875" style="194" bestFit="1" customWidth="1"/>
    <col min="10759" max="10759" width="19.85546875" style="194" bestFit="1" customWidth="1"/>
    <col min="10760" max="10760" width="22.85546875" style="194" bestFit="1" customWidth="1"/>
    <col min="10761" max="10761" width="8.85546875" style="194" bestFit="1" customWidth="1"/>
    <col min="10762" max="10762" width="14.28515625" style="194" bestFit="1" customWidth="1"/>
    <col min="10763" max="10763" width="18.85546875" style="194" customWidth="1"/>
    <col min="10764" max="10765" width="18.7109375" style="194" bestFit="1" customWidth="1"/>
    <col min="10766" max="10766" width="16.85546875" style="194" bestFit="1" customWidth="1"/>
    <col min="10767" max="10767" width="19.85546875" style="194" bestFit="1" customWidth="1"/>
    <col min="10768" max="10768" width="22.85546875" style="194" bestFit="1" customWidth="1"/>
    <col min="10769" max="10769" width="8.42578125" style="194" bestFit="1" customWidth="1"/>
    <col min="10770" max="10770" width="14.42578125" style="194" bestFit="1" customWidth="1"/>
    <col min="10771" max="10772" width="12" style="194" bestFit="1" customWidth="1"/>
    <col min="10773" max="10773" width="14" style="194" bestFit="1" customWidth="1"/>
    <col min="10774" max="11008" width="9.140625" style="194"/>
    <col min="11009" max="11009" width="26.85546875" style="194" customWidth="1"/>
    <col min="11010" max="11010" width="38.85546875" style="194" customWidth="1"/>
    <col min="11011" max="11012" width="18.7109375" style="194" bestFit="1" customWidth="1"/>
    <col min="11013" max="11014" width="16.85546875" style="194" bestFit="1" customWidth="1"/>
    <col min="11015" max="11015" width="19.85546875" style="194" bestFit="1" customWidth="1"/>
    <col min="11016" max="11016" width="22.85546875" style="194" bestFit="1" customWidth="1"/>
    <col min="11017" max="11017" width="8.85546875" style="194" bestFit="1" customWidth="1"/>
    <col min="11018" max="11018" width="14.28515625" style="194" bestFit="1" customWidth="1"/>
    <col min="11019" max="11019" width="18.85546875" style="194" customWidth="1"/>
    <col min="11020" max="11021" width="18.7109375" style="194" bestFit="1" customWidth="1"/>
    <col min="11022" max="11022" width="16.85546875" style="194" bestFit="1" customWidth="1"/>
    <col min="11023" max="11023" width="19.85546875" style="194" bestFit="1" customWidth="1"/>
    <col min="11024" max="11024" width="22.85546875" style="194" bestFit="1" customWidth="1"/>
    <col min="11025" max="11025" width="8.42578125" style="194" bestFit="1" customWidth="1"/>
    <col min="11026" max="11026" width="14.42578125" style="194" bestFit="1" customWidth="1"/>
    <col min="11027" max="11028" width="12" style="194" bestFit="1" customWidth="1"/>
    <col min="11029" max="11029" width="14" style="194" bestFit="1" customWidth="1"/>
    <col min="11030" max="11264" width="9.140625" style="194"/>
    <col min="11265" max="11265" width="26.85546875" style="194" customWidth="1"/>
    <col min="11266" max="11266" width="38.85546875" style="194" customWidth="1"/>
    <col min="11267" max="11268" width="18.7109375" style="194" bestFit="1" customWidth="1"/>
    <col min="11269" max="11270" width="16.85546875" style="194" bestFit="1" customWidth="1"/>
    <col min="11271" max="11271" width="19.85546875" style="194" bestFit="1" customWidth="1"/>
    <col min="11272" max="11272" width="22.85546875" style="194" bestFit="1" customWidth="1"/>
    <col min="11273" max="11273" width="8.85546875" style="194" bestFit="1" customWidth="1"/>
    <col min="11274" max="11274" width="14.28515625" style="194" bestFit="1" customWidth="1"/>
    <col min="11275" max="11275" width="18.85546875" style="194" customWidth="1"/>
    <col min="11276" max="11277" width="18.7109375" style="194" bestFit="1" customWidth="1"/>
    <col min="11278" max="11278" width="16.85546875" style="194" bestFit="1" customWidth="1"/>
    <col min="11279" max="11279" width="19.85546875" style="194" bestFit="1" customWidth="1"/>
    <col min="11280" max="11280" width="22.85546875" style="194" bestFit="1" customWidth="1"/>
    <col min="11281" max="11281" width="8.42578125" style="194" bestFit="1" customWidth="1"/>
    <col min="11282" max="11282" width="14.42578125" style="194" bestFit="1" customWidth="1"/>
    <col min="11283" max="11284" width="12" style="194" bestFit="1" customWidth="1"/>
    <col min="11285" max="11285" width="14" style="194" bestFit="1" customWidth="1"/>
    <col min="11286" max="11520" width="9.140625" style="194"/>
    <col min="11521" max="11521" width="26.85546875" style="194" customWidth="1"/>
    <col min="11522" max="11522" width="38.85546875" style="194" customWidth="1"/>
    <col min="11523" max="11524" width="18.7109375" style="194" bestFit="1" customWidth="1"/>
    <col min="11525" max="11526" width="16.85546875" style="194" bestFit="1" customWidth="1"/>
    <col min="11527" max="11527" width="19.85546875" style="194" bestFit="1" customWidth="1"/>
    <col min="11528" max="11528" width="22.85546875" style="194" bestFit="1" customWidth="1"/>
    <col min="11529" max="11529" width="8.85546875" style="194" bestFit="1" customWidth="1"/>
    <col min="11530" max="11530" width="14.28515625" style="194" bestFit="1" customWidth="1"/>
    <col min="11531" max="11531" width="18.85546875" style="194" customWidth="1"/>
    <col min="11532" max="11533" width="18.7109375" style="194" bestFit="1" customWidth="1"/>
    <col min="11534" max="11534" width="16.85546875" style="194" bestFit="1" customWidth="1"/>
    <col min="11535" max="11535" width="19.85546875" style="194" bestFit="1" customWidth="1"/>
    <col min="11536" max="11536" width="22.85546875" style="194" bestFit="1" customWidth="1"/>
    <col min="11537" max="11537" width="8.42578125" style="194" bestFit="1" customWidth="1"/>
    <col min="11538" max="11538" width="14.42578125" style="194" bestFit="1" customWidth="1"/>
    <col min="11539" max="11540" width="12" style="194" bestFit="1" customWidth="1"/>
    <col min="11541" max="11541" width="14" style="194" bestFit="1" customWidth="1"/>
    <col min="11542" max="11776" width="9.140625" style="194"/>
    <col min="11777" max="11777" width="26.85546875" style="194" customWidth="1"/>
    <col min="11778" max="11778" width="38.85546875" style="194" customWidth="1"/>
    <col min="11779" max="11780" width="18.7109375" style="194" bestFit="1" customWidth="1"/>
    <col min="11781" max="11782" width="16.85546875" style="194" bestFit="1" customWidth="1"/>
    <col min="11783" max="11783" width="19.85546875" style="194" bestFit="1" customWidth="1"/>
    <col min="11784" max="11784" width="22.85546875" style="194" bestFit="1" customWidth="1"/>
    <col min="11785" max="11785" width="8.85546875" style="194" bestFit="1" customWidth="1"/>
    <col min="11786" max="11786" width="14.28515625" style="194" bestFit="1" customWidth="1"/>
    <col min="11787" max="11787" width="18.85546875" style="194" customWidth="1"/>
    <col min="11788" max="11789" width="18.7109375" style="194" bestFit="1" customWidth="1"/>
    <col min="11790" max="11790" width="16.85546875" style="194" bestFit="1" customWidth="1"/>
    <col min="11791" max="11791" width="19.85546875" style="194" bestFit="1" customWidth="1"/>
    <col min="11792" max="11792" width="22.85546875" style="194" bestFit="1" customWidth="1"/>
    <col min="11793" max="11793" width="8.42578125" style="194" bestFit="1" customWidth="1"/>
    <col min="11794" max="11794" width="14.42578125" style="194" bestFit="1" customWidth="1"/>
    <col min="11795" max="11796" width="12" style="194" bestFit="1" customWidth="1"/>
    <col min="11797" max="11797" width="14" style="194" bestFit="1" customWidth="1"/>
    <col min="11798" max="12032" width="9.140625" style="194"/>
    <col min="12033" max="12033" width="26.85546875" style="194" customWidth="1"/>
    <col min="12034" max="12034" width="38.85546875" style="194" customWidth="1"/>
    <col min="12035" max="12036" width="18.7109375" style="194" bestFit="1" customWidth="1"/>
    <col min="12037" max="12038" width="16.85546875" style="194" bestFit="1" customWidth="1"/>
    <col min="12039" max="12039" width="19.85546875" style="194" bestFit="1" customWidth="1"/>
    <col min="12040" max="12040" width="22.85546875" style="194" bestFit="1" customWidth="1"/>
    <col min="12041" max="12041" width="8.85546875" style="194" bestFit="1" customWidth="1"/>
    <col min="12042" max="12042" width="14.28515625" style="194" bestFit="1" customWidth="1"/>
    <col min="12043" max="12043" width="18.85546875" style="194" customWidth="1"/>
    <col min="12044" max="12045" width="18.7109375" style="194" bestFit="1" customWidth="1"/>
    <col min="12046" max="12046" width="16.85546875" style="194" bestFit="1" customWidth="1"/>
    <col min="12047" max="12047" width="19.85546875" style="194" bestFit="1" customWidth="1"/>
    <col min="12048" max="12048" width="22.85546875" style="194" bestFit="1" customWidth="1"/>
    <col min="12049" max="12049" width="8.42578125" style="194" bestFit="1" customWidth="1"/>
    <col min="12050" max="12050" width="14.42578125" style="194" bestFit="1" customWidth="1"/>
    <col min="12051" max="12052" width="12" style="194" bestFit="1" customWidth="1"/>
    <col min="12053" max="12053" width="14" style="194" bestFit="1" customWidth="1"/>
    <col min="12054" max="12288" width="9.140625" style="194"/>
    <col min="12289" max="12289" width="26.85546875" style="194" customWidth="1"/>
    <col min="12290" max="12290" width="38.85546875" style="194" customWidth="1"/>
    <col min="12291" max="12292" width="18.7109375" style="194" bestFit="1" customWidth="1"/>
    <col min="12293" max="12294" width="16.85546875" style="194" bestFit="1" customWidth="1"/>
    <col min="12295" max="12295" width="19.85546875" style="194" bestFit="1" customWidth="1"/>
    <col min="12296" max="12296" width="22.85546875" style="194" bestFit="1" customWidth="1"/>
    <col min="12297" max="12297" width="8.85546875" style="194" bestFit="1" customWidth="1"/>
    <col min="12298" max="12298" width="14.28515625" style="194" bestFit="1" customWidth="1"/>
    <col min="12299" max="12299" width="18.85546875" style="194" customWidth="1"/>
    <col min="12300" max="12301" width="18.7109375" style="194" bestFit="1" customWidth="1"/>
    <col min="12302" max="12302" width="16.85546875" style="194" bestFit="1" customWidth="1"/>
    <col min="12303" max="12303" width="19.85546875" style="194" bestFit="1" customWidth="1"/>
    <col min="12304" max="12304" width="22.85546875" style="194" bestFit="1" customWidth="1"/>
    <col min="12305" max="12305" width="8.42578125" style="194" bestFit="1" customWidth="1"/>
    <col min="12306" max="12306" width="14.42578125" style="194" bestFit="1" customWidth="1"/>
    <col min="12307" max="12308" width="12" style="194" bestFit="1" customWidth="1"/>
    <col min="12309" max="12309" width="14" style="194" bestFit="1" customWidth="1"/>
    <col min="12310" max="12544" width="9.140625" style="194"/>
    <col min="12545" max="12545" width="26.85546875" style="194" customWidth="1"/>
    <col min="12546" max="12546" width="38.85546875" style="194" customWidth="1"/>
    <col min="12547" max="12548" width="18.7109375" style="194" bestFit="1" customWidth="1"/>
    <col min="12549" max="12550" width="16.85546875" style="194" bestFit="1" customWidth="1"/>
    <col min="12551" max="12551" width="19.85546875" style="194" bestFit="1" customWidth="1"/>
    <col min="12552" max="12552" width="22.85546875" style="194" bestFit="1" customWidth="1"/>
    <col min="12553" max="12553" width="8.85546875" style="194" bestFit="1" customWidth="1"/>
    <col min="12554" max="12554" width="14.28515625" style="194" bestFit="1" customWidth="1"/>
    <col min="12555" max="12555" width="18.85546875" style="194" customWidth="1"/>
    <col min="12556" max="12557" width="18.7109375" style="194" bestFit="1" customWidth="1"/>
    <col min="12558" max="12558" width="16.85546875" style="194" bestFit="1" customWidth="1"/>
    <col min="12559" max="12559" width="19.85546875" style="194" bestFit="1" customWidth="1"/>
    <col min="12560" max="12560" width="22.85546875" style="194" bestFit="1" customWidth="1"/>
    <col min="12561" max="12561" width="8.42578125" style="194" bestFit="1" customWidth="1"/>
    <col min="12562" max="12562" width="14.42578125" style="194" bestFit="1" customWidth="1"/>
    <col min="12563" max="12564" width="12" style="194" bestFit="1" customWidth="1"/>
    <col min="12565" max="12565" width="14" style="194" bestFit="1" customWidth="1"/>
    <col min="12566" max="12800" width="9.140625" style="194"/>
    <col min="12801" max="12801" width="26.85546875" style="194" customWidth="1"/>
    <col min="12802" max="12802" width="38.85546875" style="194" customWidth="1"/>
    <col min="12803" max="12804" width="18.7109375" style="194" bestFit="1" customWidth="1"/>
    <col min="12805" max="12806" width="16.85546875" style="194" bestFit="1" customWidth="1"/>
    <col min="12807" max="12807" width="19.85546875" style="194" bestFit="1" customWidth="1"/>
    <col min="12808" max="12808" width="22.85546875" style="194" bestFit="1" customWidth="1"/>
    <col min="12809" max="12809" width="8.85546875" style="194" bestFit="1" customWidth="1"/>
    <col min="12810" max="12810" width="14.28515625" style="194" bestFit="1" customWidth="1"/>
    <col min="12811" max="12811" width="18.85546875" style="194" customWidth="1"/>
    <col min="12812" max="12813" width="18.7109375" style="194" bestFit="1" customWidth="1"/>
    <col min="12814" max="12814" width="16.85546875" style="194" bestFit="1" customWidth="1"/>
    <col min="12815" max="12815" width="19.85546875" style="194" bestFit="1" customWidth="1"/>
    <col min="12816" max="12816" width="22.85546875" style="194" bestFit="1" customWidth="1"/>
    <col min="12817" max="12817" width="8.42578125" style="194" bestFit="1" customWidth="1"/>
    <col min="12818" max="12818" width="14.42578125" style="194" bestFit="1" customWidth="1"/>
    <col min="12819" max="12820" width="12" style="194" bestFit="1" customWidth="1"/>
    <col min="12821" max="12821" width="14" style="194" bestFit="1" customWidth="1"/>
    <col min="12822" max="13056" width="9.140625" style="194"/>
    <col min="13057" max="13057" width="26.85546875" style="194" customWidth="1"/>
    <col min="13058" max="13058" width="38.85546875" style="194" customWidth="1"/>
    <col min="13059" max="13060" width="18.7109375" style="194" bestFit="1" customWidth="1"/>
    <col min="13061" max="13062" width="16.85546875" style="194" bestFit="1" customWidth="1"/>
    <col min="13063" max="13063" width="19.85546875" style="194" bestFit="1" customWidth="1"/>
    <col min="13064" max="13064" width="22.85546875" style="194" bestFit="1" customWidth="1"/>
    <col min="13065" max="13065" width="8.85546875" style="194" bestFit="1" customWidth="1"/>
    <col min="13066" max="13066" width="14.28515625" style="194" bestFit="1" customWidth="1"/>
    <col min="13067" max="13067" width="18.85546875" style="194" customWidth="1"/>
    <col min="13068" max="13069" width="18.7109375" style="194" bestFit="1" customWidth="1"/>
    <col min="13070" max="13070" width="16.85546875" style="194" bestFit="1" customWidth="1"/>
    <col min="13071" max="13071" width="19.85546875" style="194" bestFit="1" customWidth="1"/>
    <col min="13072" max="13072" width="22.85546875" style="194" bestFit="1" customWidth="1"/>
    <col min="13073" max="13073" width="8.42578125" style="194" bestFit="1" customWidth="1"/>
    <col min="13074" max="13074" width="14.42578125" style="194" bestFit="1" customWidth="1"/>
    <col min="13075" max="13076" width="12" style="194" bestFit="1" customWidth="1"/>
    <col min="13077" max="13077" width="14" style="194" bestFit="1" customWidth="1"/>
    <col min="13078" max="13312" width="9.140625" style="194"/>
    <col min="13313" max="13313" width="26.85546875" style="194" customWidth="1"/>
    <col min="13314" max="13314" width="38.85546875" style="194" customWidth="1"/>
    <col min="13315" max="13316" width="18.7109375" style="194" bestFit="1" customWidth="1"/>
    <col min="13317" max="13318" width="16.85546875" style="194" bestFit="1" customWidth="1"/>
    <col min="13319" max="13319" width="19.85546875" style="194" bestFit="1" customWidth="1"/>
    <col min="13320" max="13320" width="22.85546875" style="194" bestFit="1" customWidth="1"/>
    <col min="13321" max="13321" width="8.85546875" style="194" bestFit="1" customWidth="1"/>
    <col min="13322" max="13322" width="14.28515625" style="194" bestFit="1" customWidth="1"/>
    <col min="13323" max="13323" width="18.85546875" style="194" customWidth="1"/>
    <col min="13324" max="13325" width="18.7109375" style="194" bestFit="1" customWidth="1"/>
    <col min="13326" max="13326" width="16.85546875" style="194" bestFit="1" customWidth="1"/>
    <col min="13327" max="13327" width="19.85546875" style="194" bestFit="1" customWidth="1"/>
    <col min="13328" max="13328" width="22.85546875" style="194" bestFit="1" customWidth="1"/>
    <col min="13329" max="13329" width="8.42578125" style="194" bestFit="1" customWidth="1"/>
    <col min="13330" max="13330" width="14.42578125" style="194" bestFit="1" customWidth="1"/>
    <col min="13331" max="13332" width="12" style="194" bestFit="1" customWidth="1"/>
    <col min="13333" max="13333" width="14" style="194" bestFit="1" customWidth="1"/>
    <col min="13334" max="13568" width="9.140625" style="194"/>
    <col min="13569" max="13569" width="26.85546875" style="194" customWidth="1"/>
    <col min="13570" max="13570" width="38.85546875" style="194" customWidth="1"/>
    <col min="13571" max="13572" width="18.7109375" style="194" bestFit="1" customWidth="1"/>
    <col min="13573" max="13574" width="16.85546875" style="194" bestFit="1" customWidth="1"/>
    <col min="13575" max="13575" width="19.85546875" style="194" bestFit="1" customWidth="1"/>
    <col min="13576" max="13576" width="22.85546875" style="194" bestFit="1" customWidth="1"/>
    <col min="13577" max="13577" width="8.85546875" style="194" bestFit="1" customWidth="1"/>
    <col min="13578" max="13578" width="14.28515625" style="194" bestFit="1" customWidth="1"/>
    <col min="13579" max="13579" width="18.85546875" style="194" customWidth="1"/>
    <col min="13580" max="13581" width="18.7109375" style="194" bestFit="1" customWidth="1"/>
    <col min="13582" max="13582" width="16.85546875" style="194" bestFit="1" customWidth="1"/>
    <col min="13583" max="13583" width="19.85546875" style="194" bestFit="1" customWidth="1"/>
    <col min="13584" max="13584" width="22.85546875" style="194" bestFit="1" customWidth="1"/>
    <col min="13585" max="13585" width="8.42578125" style="194" bestFit="1" customWidth="1"/>
    <col min="13586" max="13586" width="14.42578125" style="194" bestFit="1" customWidth="1"/>
    <col min="13587" max="13588" width="12" style="194" bestFit="1" customWidth="1"/>
    <col min="13589" max="13589" width="14" style="194" bestFit="1" customWidth="1"/>
    <col min="13590" max="13824" width="9.140625" style="194"/>
    <col min="13825" max="13825" width="26.85546875" style="194" customWidth="1"/>
    <col min="13826" max="13826" width="38.85546875" style="194" customWidth="1"/>
    <col min="13827" max="13828" width="18.7109375" style="194" bestFit="1" customWidth="1"/>
    <col min="13829" max="13830" width="16.85546875" style="194" bestFit="1" customWidth="1"/>
    <col min="13831" max="13831" width="19.85546875" style="194" bestFit="1" customWidth="1"/>
    <col min="13832" max="13832" width="22.85546875" style="194" bestFit="1" customWidth="1"/>
    <col min="13833" max="13833" width="8.85546875" style="194" bestFit="1" customWidth="1"/>
    <col min="13834" max="13834" width="14.28515625" style="194" bestFit="1" customWidth="1"/>
    <col min="13835" max="13835" width="18.85546875" style="194" customWidth="1"/>
    <col min="13836" max="13837" width="18.7109375" style="194" bestFit="1" customWidth="1"/>
    <col min="13838" max="13838" width="16.85546875" style="194" bestFit="1" customWidth="1"/>
    <col min="13839" max="13839" width="19.85546875" style="194" bestFit="1" customWidth="1"/>
    <col min="13840" max="13840" width="22.85546875" style="194" bestFit="1" customWidth="1"/>
    <col min="13841" max="13841" width="8.42578125" style="194" bestFit="1" customWidth="1"/>
    <col min="13842" max="13842" width="14.42578125" style="194" bestFit="1" customWidth="1"/>
    <col min="13843" max="13844" width="12" style="194" bestFit="1" customWidth="1"/>
    <col min="13845" max="13845" width="14" style="194" bestFit="1" customWidth="1"/>
    <col min="13846" max="14080" width="9.140625" style="194"/>
    <col min="14081" max="14081" width="26.85546875" style="194" customWidth="1"/>
    <col min="14082" max="14082" width="38.85546875" style="194" customWidth="1"/>
    <col min="14083" max="14084" width="18.7109375" style="194" bestFit="1" customWidth="1"/>
    <col min="14085" max="14086" width="16.85546875" style="194" bestFit="1" customWidth="1"/>
    <col min="14087" max="14087" width="19.85546875" style="194" bestFit="1" customWidth="1"/>
    <col min="14088" max="14088" width="22.85546875" style="194" bestFit="1" customWidth="1"/>
    <col min="14089" max="14089" width="8.85546875" style="194" bestFit="1" customWidth="1"/>
    <col min="14090" max="14090" width="14.28515625" style="194" bestFit="1" customWidth="1"/>
    <col min="14091" max="14091" width="18.85546875" style="194" customWidth="1"/>
    <col min="14092" max="14093" width="18.7109375" style="194" bestFit="1" customWidth="1"/>
    <col min="14094" max="14094" width="16.85546875" style="194" bestFit="1" customWidth="1"/>
    <col min="14095" max="14095" width="19.85546875" style="194" bestFit="1" customWidth="1"/>
    <col min="14096" max="14096" width="22.85546875" style="194" bestFit="1" customWidth="1"/>
    <col min="14097" max="14097" width="8.42578125" style="194" bestFit="1" customWidth="1"/>
    <col min="14098" max="14098" width="14.42578125" style="194" bestFit="1" customWidth="1"/>
    <col min="14099" max="14100" width="12" style="194" bestFit="1" customWidth="1"/>
    <col min="14101" max="14101" width="14" style="194" bestFit="1" customWidth="1"/>
    <col min="14102" max="14336" width="9.140625" style="194"/>
    <col min="14337" max="14337" width="26.85546875" style="194" customWidth="1"/>
    <col min="14338" max="14338" width="38.85546875" style="194" customWidth="1"/>
    <col min="14339" max="14340" width="18.7109375" style="194" bestFit="1" customWidth="1"/>
    <col min="14341" max="14342" width="16.85546875" style="194" bestFit="1" customWidth="1"/>
    <col min="14343" max="14343" width="19.85546875" style="194" bestFit="1" customWidth="1"/>
    <col min="14344" max="14344" width="22.85546875" style="194" bestFit="1" customWidth="1"/>
    <col min="14345" max="14345" width="8.85546875" style="194" bestFit="1" customWidth="1"/>
    <col min="14346" max="14346" width="14.28515625" style="194" bestFit="1" customWidth="1"/>
    <col min="14347" max="14347" width="18.85546875" style="194" customWidth="1"/>
    <col min="14348" max="14349" width="18.7109375" style="194" bestFit="1" customWidth="1"/>
    <col min="14350" max="14350" width="16.85546875" style="194" bestFit="1" customWidth="1"/>
    <col min="14351" max="14351" width="19.85546875" style="194" bestFit="1" customWidth="1"/>
    <col min="14352" max="14352" width="22.85546875" style="194" bestFit="1" customWidth="1"/>
    <col min="14353" max="14353" width="8.42578125" style="194" bestFit="1" customWidth="1"/>
    <col min="14354" max="14354" width="14.42578125" style="194" bestFit="1" customWidth="1"/>
    <col min="14355" max="14356" width="12" style="194" bestFit="1" customWidth="1"/>
    <col min="14357" max="14357" width="14" style="194" bestFit="1" customWidth="1"/>
    <col min="14358" max="14592" width="9.140625" style="194"/>
    <col min="14593" max="14593" width="26.85546875" style="194" customWidth="1"/>
    <col min="14594" max="14594" width="38.85546875" style="194" customWidth="1"/>
    <col min="14595" max="14596" width="18.7109375" style="194" bestFit="1" customWidth="1"/>
    <col min="14597" max="14598" width="16.85546875" style="194" bestFit="1" customWidth="1"/>
    <col min="14599" max="14599" width="19.85546875" style="194" bestFit="1" customWidth="1"/>
    <col min="14600" max="14600" width="22.85546875" style="194" bestFit="1" customWidth="1"/>
    <col min="14601" max="14601" width="8.85546875" style="194" bestFit="1" customWidth="1"/>
    <col min="14602" max="14602" width="14.28515625" style="194" bestFit="1" customWidth="1"/>
    <col min="14603" max="14603" width="18.85546875" style="194" customWidth="1"/>
    <col min="14604" max="14605" width="18.7109375" style="194" bestFit="1" customWidth="1"/>
    <col min="14606" max="14606" width="16.85546875" style="194" bestFit="1" customWidth="1"/>
    <col min="14607" max="14607" width="19.85546875" style="194" bestFit="1" customWidth="1"/>
    <col min="14608" max="14608" width="22.85546875" style="194" bestFit="1" customWidth="1"/>
    <col min="14609" max="14609" width="8.42578125" style="194" bestFit="1" customWidth="1"/>
    <col min="14610" max="14610" width="14.42578125" style="194" bestFit="1" customWidth="1"/>
    <col min="14611" max="14612" width="12" style="194" bestFit="1" customWidth="1"/>
    <col min="14613" max="14613" width="14" style="194" bestFit="1" customWidth="1"/>
    <col min="14614" max="14848" width="9.140625" style="194"/>
    <col min="14849" max="14849" width="26.85546875" style="194" customWidth="1"/>
    <col min="14850" max="14850" width="38.85546875" style="194" customWidth="1"/>
    <col min="14851" max="14852" width="18.7109375" style="194" bestFit="1" customWidth="1"/>
    <col min="14853" max="14854" width="16.85546875" style="194" bestFit="1" customWidth="1"/>
    <col min="14855" max="14855" width="19.85546875" style="194" bestFit="1" customWidth="1"/>
    <col min="14856" max="14856" width="22.85546875" style="194" bestFit="1" customWidth="1"/>
    <col min="14857" max="14857" width="8.85546875" style="194" bestFit="1" customWidth="1"/>
    <col min="14858" max="14858" width="14.28515625" style="194" bestFit="1" customWidth="1"/>
    <col min="14859" max="14859" width="18.85546875" style="194" customWidth="1"/>
    <col min="14860" max="14861" width="18.7109375" style="194" bestFit="1" customWidth="1"/>
    <col min="14862" max="14862" width="16.85546875" style="194" bestFit="1" customWidth="1"/>
    <col min="14863" max="14863" width="19.85546875" style="194" bestFit="1" customWidth="1"/>
    <col min="14864" max="14864" width="22.85546875" style="194" bestFit="1" customWidth="1"/>
    <col min="14865" max="14865" width="8.42578125" style="194" bestFit="1" customWidth="1"/>
    <col min="14866" max="14866" width="14.42578125" style="194" bestFit="1" customWidth="1"/>
    <col min="14867" max="14868" width="12" style="194" bestFit="1" customWidth="1"/>
    <col min="14869" max="14869" width="14" style="194" bestFit="1" customWidth="1"/>
    <col min="14870" max="15104" width="9.140625" style="194"/>
    <col min="15105" max="15105" width="26.85546875" style="194" customWidth="1"/>
    <col min="15106" max="15106" width="38.85546875" style="194" customWidth="1"/>
    <col min="15107" max="15108" width="18.7109375" style="194" bestFit="1" customWidth="1"/>
    <col min="15109" max="15110" width="16.85546875" style="194" bestFit="1" customWidth="1"/>
    <col min="15111" max="15111" width="19.85546875" style="194" bestFit="1" customWidth="1"/>
    <col min="15112" max="15112" width="22.85546875" style="194" bestFit="1" customWidth="1"/>
    <col min="15113" max="15113" width="8.85546875" style="194" bestFit="1" customWidth="1"/>
    <col min="15114" max="15114" width="14.28515625" style="194" bestFit="1" customWidth="1"/>
    <col min="15115" max="15115" width="18.85546875" style="194" customWidth="1"/>
    <col min="15116" max="15117" width="18.7109375" style="194" bestFit="1" customWidth="1"/>
    <col min="15118" max="15118" width="16.85546875" style="194" bestFit="1" customWidth="1"/>
    <col min="15119" max="15119" width="19.85546875" style="194" bestFit="1" customWidth="1"/>
    <col min="15120" max="15120" width="22.85546875" style="194" bestFit="1" customWidth="1"/>
    <col min="15121" max="15121" width="8.42578125" style="194" bestFit="1" customWidth="1"/>
    <col min="15122" max="15122" width="14.42578125" style="194" bestFit="1" customWidth="1"/>
    <col min="15123" max="15124" width="12" style="194" bestFit="1" customWidth="1"/>
    <col min="15125" max="15125" width="14" style="194" bestFit="1" customWidth="1"/>
    <col min="15126" max="15360" width="9.140625" style="194"/>
    <col min="15361" max="15361" width="26.85546875" style="194" customWidth="1"/>
    <col min="15362" max="15362" width="38.85546875" style="194" customWidth="1"/>
    <col min="15363" max="15364" width="18.7109375" style="194" bestFit="1" customWidth="1"/>
    <col min="15365" max="15366" width="16.85546875" style="194" bestFit="1" customWidth="1"/>
    <col min="15367" max="15367" width="19.85546875" style="194" bestFit="1" customWidth="1"/>
    <col min="15368" max="15368" width="22.85546875" style="194" bestFit="1" customWidth="1"/>
    <col min="15369" max="15369" width="8.85546875" style="194" bestFit="1" customWidth="1"/>
    <col min="15370" max="15370" width="14.28515625" style="194" bestFit="1" customWidth="1"/>
    <col min="15371" max="15371" width="18.85546875" style="194" customWidth="1"/>
    <col min="15372" max="15373" width="18.7109375" style="194" bestFit="1" customWidth="1"/>
    <col min="15374" max="15374" width="16.85546875" style="194" bestFit="1" customWidth="1"/>
    <col min="15375" max="15375" width="19.85546875" style="194" bestFit="1" customWidth="1"/>
    <col min="15376" max="15376" width="22.85546875" style="194" bestFit="1" customWidth="1"/>
    <col min="15377" max="15377" width="8.42578125" style="194" bestFit="1" customWidth="1"/>
    <col min="15378" max="15378" width="14.42578125" style="194" bestFit="1" customWidth="1"/>
    <col min="15379" max="15380" width="12" style="194" bestFit="1" customWidth="1"/>
    <col min="15381" max="15381" width="14" style="194" bestFit="1" customWidth="1"/>
    <col min="15382" max="15616" width="9.140625" style="194"/>
    <col min="15617" max="15617" width="26.85546875" style="194" customWidth="1"/>
    <col min="15618" max="15618" width="38.85546875" style="194" customWidth="1"/>
    <col min="15619" max="15620" width="18.7109375" style="194" bestFit="1" customWidth="1"/>
    <col min="15621" max="15622" width="16.85546875" style="194" bestFit="1" customWidth="1"/>
    <col min="15623" max="15623" width="19.85546875" style="194" bestFit="1" customWidth="1"/>
    <col min="15624" max="15624" width="22.85546875" style="194" bestFit="1" customWidth="1"/>
    <col min="15625" max="15625" width="8.85546875" style="194" bestFit="1" customWidth="1"/>
    <col min="15626" max="15626" width="14.28515625" style="194" bestFit="1" customWidth="1"/>
    <col min="15627" max="15627" width="18.85546875" style="194" customWidth="1"/>
    <col min="15628" max="15629" width="18.7109375" style="194" bestFit="1" customWidth="1"/>
    <col min="15630" max="15630" width="16.85546875" style="194" bestFit="1" customWidth="1"/>
    <col min="15631" max="15631" width="19.85546875" style="194" bestFit="1" customWidth="1"/>
    <col min="15632" max="15632" width="22.85546875" style="194" bestFit="1" customWidth="1"/>
    <col min="15633" max="15633" width="8.42578125" style="194" bestFit="1" customWidth="1"/>
    <col min="15634" max="15634" width="14.42578125" style="194" bestFit="1" customWidth="1"/>
    <col min="15635" max="15636" width="12" style="194" bestFit="1" customWidth="1"/>
    <col min="15637" max="15637" width="14" style="194" bestFit="1" customWidth="1"/>
    <col min="15638" max="15872" width="9.140625" style="194"/>
    <col min="15873" max="15873" width="26.85546875" style="194" customWidth="1"/>
    <col min="15874" max="15874" width="38.85546875" style="194" customWidth="1"/>
    <col min="15875" max="15876" width="18.7109375" style="194" bestFit="1" customWidth="1"/>
    <col min="15877" max="15878" width="16.85546875" style="194" bestFit="1" customWidth="1"/>
    <col min="15879" max="15879" width="19.85546875" style="194" bestFit="1" customWidth="1"/>
    <col min="15880" max="15880" width="22.85546875" style="194" bestFit="1" customWidth="1"/>
    <col min="15881" max="15881" width="8.85546875" style="194" bestFit="1" customWidth="1"/>
    <col min="15882" max="15882" width="14.28515625" style="194" bestFit="1" customWidth="1"/>
    <col min="15883" max="15883" width="18.85546875" style="194" customWidth="1"/>
    <col min="15884" max="15885" width="18.7109375" style="194" bestFit="1" customWidth="1"/>
    <col min="15886" max="15886" width="16.85546875" style="194" bestFit="1" customWidth="1"/>
    <col min="15887" max="15887" width="19.85546875" style="194" bestFit="1" customWidth="1"/>
    <col min="15888" max="15888" width="22.85546875" style="194" bestFit="1" customWidth="1"/>
    <col min="15889" max="15889" width="8.42578125" style="194" bestFit="1" customWidth="1"/>
    <col min="15890" max="15890" width="14.42578125" style="194" bestFit="1" customWidth="1"/>
    <col min="15891" max="15892" width="12" style="194" bestFit="1" customWidth="1"/>
    <col min="15893" max="15893" width="14" style="194" bestFit="1" customWidth="1"/>
    <col min="15894" max="16128" width="9.140625" style="194"/>
    <col min="16129" max="16129" width="26.85546875" style="194" customWidth="1"/>
    <col min="16130" max="16130" width="38.85546875" style="194" customWidth="1"/>
    <col min="16131" max="16132" width="18.7109375" style="194" bestFit="1" customWidth="1"/>
    <col min="16133" max="16134" width="16.85546875" style="194" bestFit="1" customWidth="1"/>
    <col min="16135" max="16135" width="19.85546875" style="194" bestFit="1" customWidth="1"/>
    <col min="16136" max="16136" width="22.85546875" style="194" bestFit="1" customWidth="1"/>
    <col min="16137" max="16137" width="8.85546875" style="194" bestFit="1" customWidth="1"/>
    <col min="16138" max="16138" width="14.28515625" style="194" bestFit="1" customWidth="1"/>
    <col min="16139" max="16139" width="18.85546875" style="194" customWidth="1"/>
    <col min="16140" max="16141" width="18.7109375" style="194" bestFit="1" customWidth="1"/>
    <col min="16142" max="16142" width="16.85546875" style="194" bestFit="1" customWidth="1"/>
    <col min="16143" max="16143" width="19.85546875" style="194" bestFit="1" customWidth="1"/>
    <col min="16144" max="16144" width="22.85546875" style="194" bestFit="1" customWidth="1"/>
    <col min="16145" max="16145" width="8.42578125" style="194" bestFit="1" customWidth="1"/>
    <col min="16146" max="16146" width="14.42578125" style="194" bestFit="1" customWidth="1"/>
    <col min="16147" max="16148" width="12" style="194" bestFit="1" customWidth="1"/>
    <col min="16149" max="16149" width="14" style="194" bestFit="1" customWidth="1"/>
    <col min="16150" max="16384" width="9.140625" style="194"/>
  </cols>
  <sheetData>
    <row r="1" spans="1:22" s="278" customFormat="1">
      <c r="A1" s="605" t="s">
        <v>315</v>
      </c>
      <c r="B1" s="605"/>
      <c r="C1" s="605"/>
      <c r="D1" s="605"/>
      <c r="E1" s="605"/>
      <c r="F1" s="605"/>
      <c r="G1" s="605"/>
      <c r="H1" s="605"/>
      <c r="I1" s="605"/>
      <c r="J1" s="605"/>
      <c r="K1" s="605"/>
      <c r="L1" s="605"/>
      <c r="M1" s="605"/>
      <c r="N1" s="605"/>
      <c r="O1" s="605"/>
      <c r="P1" s="605"/>
      <c r="Q1" s="605"/>
      <c r="R1" s="605"/>
      <c r="S1" s="605"/>
      <c r="T1" s="605"/>
      <c r="U1" s="605"/>
    </row>
    <row r="2" spans="1:22" s="278" customFormat="1">
      <c r="A2" s="606" t="s">
        <v>255</v>
      </c>
      <c r="B2" s="606"/>
      <c r="C2" s="606"/>
      <c r="D2" s="606"/>
      <c r="E2" s="606"/>
      <c r="F2" s="606"/>
      <c r="G2" s="606"/>
      <c r="H2" s="606"/>
      <c r="I2" s="606"/>
      <c r="J2" s="606"/>
      <c r="K2" s="606"/>
      <c r="L2" s="606"/>
      <c r="M2" s="606"/>
      <c r="N2" s="606"/>
      <c r="O2" s="606"/>
      <c r="P2" s="606"/>
      <c r="Q2" s="606"/>
      <c r="R2" s="606"/>
      <c r="S2" s="606"/>
      <c r="T2" s="606"/>
      <c r="U2" s="606"/>
    </row>
    <row r="3" spans="1:22" s="278" customFormat="1">
      <c r="A3" s="279"/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279"/>
      <c r="O3" s="279"/>
      <c r="P3" s="279"/>
      <c r="Q3" s="279"/>
      <c r="R3" s="279"/>
      <c r="S3" s="279"/>
      <c r="T3" s="279"/>
      <c r="U3" s="279"/>
    </row>
    <row r="4" spans="1:22" s="278" customFormat="1" ht="34.5" customHeight="1">
      <c r="A4" s="280"/>
      <c r="B4" s="601" t="s">
        <v>251</v>
      </c>
      <c r="C4" s="601"/>
      <c r="D4" s="601"/>
      <c r="E4" s="601"/>
      <c r="F4" s="601"/>
      <c r="G4" s="601"/>
      <c r="H4" s="601"/>
      <c r="I4" s="601"/>
      <c r="J4" s="601"/>
      <c r="K4" s="601" t="s">
        <v>314</v>
      </c>
      <c r="L4" s="601"/>
      <c r="M4" s="601"/>
      <c r="N4" s="601"/>
      <c r="O4" s="601"/>
      <c r="P4" s="601"/>
      <c r="Q4" s="601"/>
      <c r="R4" s="601"/>
      <c r="S4" s="601" t="s">
        <v>229</v>
      </c>
      <c r="T4" s="601"/>
      <c r="U4" s="601"/>
    </row>
    <row r="5" spans="1:22" s="278" customFormat="1" ht="39" customHeight="1">
      <c r="A5" s="507" t="s">
        <v>46</v>
      </c>
      <c r="B5" s="507" t="s">
        <v>210</v>
      </c>
      <c r="C5" s="507" t="s">
        <v>230</v>
      </c>
      <c r="D5" s="507" t="s">
        <v>231</v>
      </c>
      <c r="E5" s="507" t="s">
        <v>7</v>
      </c>
      <c r="F5" s="507" t="s">
        <v>100</v>
      </c>
      <c r="G5" s="507" t="s">
        <v>49</v>
      </c>
      <c r="H5" s="507" t="s">
        <v>101</v>
      </c>
      <c r="I5" s="281" t="s">
        <v>102</v>
      </c>
      <c r="J5" s="507" t="s">
        <v>103</v>
      </c>
      <c r="K5" s="507" t="s">
        <v>230</v>
      </c>
      <c r="L5" s="507" t="s">
        <v>231</v>
      </c>
      <c r="M5" s="507" t="s">
        <v>7</v>
      </c>
      <c r="N5" s="507" t="s">
        <v>100</v>
      </c>
      <c r="O5" s="507" t="s">
        <v>49</v>
      </c>
      <c r="P5" s="197" t="s">
        <v>101</v>
      </c>
      <c r="Q5" s="507" t="s">
        <v>102</v>
      </c>
      <c r="R5" s="507" t="s">
        <v>103</v>
      </c>
      <c r="S5" s="195" t="s">
        <v>232</v>
      </c>
      <c r="T5" s="195" t="s">
        <v>256</v>
      </c>
      <c r="U5" s="195" t="s">
        <v>257</v>
      </c>
    </row>
    <row r="6" spans="1:22" s="278" customFormat="1">
      <c r="A6" s="280" t="s">
        <v>64</v>
      </c>
      <c r="B6" s="282" t="s">
        <v>105</v>
      </c>
      <c r="C6" s="283">
        <v>921142124.05652237</v>
      </c>
      <c r="D6" s="283">
        <v>278060116.23736012</v>
      </c>
      <c r="E6" s="283">
        <v>131617801.06371501</v>
      </c>
      <c r="F6" s="283">
        <v>78123149.620931208</v>
      </c>
      <c r="G6" s="284">
        <f>SUM(C6:F6)</f>
        <v>1408943190.9785285</v>
      </c>
      <c r="H6" s="285">
        <v>234274920205.39578</v>
      </c>
      <c r="I6" s="284" t="s">
        <v>106</v>
      </c>
      <c r="J6" s="286">
        <f>SUM(G6/H6)</f>
        <v>6.0140589942076009E-3</v>
      </c>
      <c r="K6" s="287">
        <v>997627866.34063959</v>
      </c>
      <c r="L6" s="287">
        <v>283734688.60968882</v>
      </c>
      <c r="M6" s="287">
        <v>133785240.05371599</v>
      </c>
      <c r="N6" s="287">
        <v>78789209.763901114</v>
      </c>
      <c r="O6" s="283">
        <f>SUM(K6:N6)</f>
        <v>1493937004.7679453</v>
      </c>
      <c r="P6" s="288">
        <v>242039525995.65125</v>
      </c>
      <c r="Q6" s="221" t="s">
        <v>106</v>
      </c>
      <c r="R6" s="289">
        <f>SUM(O6/P6)</f>
        <v>6.1722852853165278E-3</v>
      </c>
      <c r="S6" s="290">
        <f t="shared" ref="S6:S18" si="0">SUM(O6-G6)/G6*100</f>
        <v>6.032451438328577</v>
      </c>
      <c r="T6" s="291">
        <f>SUM(P6-H6)/H6*100</f>
        <v>3.3143137060714833</v>
      </c>
      <c r="U6" s="291">
        <f t="shared" ref="U6:U18" si="1">SUM(R6-J6)/J6*100</f>
        <v>2.6309401231567811</v>
      </c>
    </row>
    <row r="7" spans="1:22" s="278" customFormat="1">
      <c r="A7" s="280" t="s">
        <v>65</v>
      </c>
      <c r="B7" s="282" t="s">
        <v>107</v>
      </c>
      <c r="C7" s="283">
        <v>1063794142.0159607</v>
      </c>
      <c r="D7" s="283">
        <v>295004036.26373732</v>
      </c>
      <c r="E7" s="283">
        <v>138773536.3154577</v>
      </c>
      <c r="F7" s="283">
        <v>82699732.037690148</v>
      </c>
      <c r="G7" s="284">
        <f t="shared" ref="G7:G18" si="2">SUM(C7:F7)</f>
        <v>1580271446.6328459</v>
      </c>
      <c r="H7" s="285">
        <v>282718428987.20001</v>
      </c>
      <c r="I7" s="284" t="s">
        <v>106</v>
      </c>
      <c r="J7" s="286">
        <f t="shared" ref="J7:J18" si="3">SUM(G7/H7)</f>
        <v>5.5895593799596003E-3</v>
      </c>
      <c r="K7" s="287">
        <v>1130030534.0953145</v>
      </c>
      <c r="L7" s="287">
        <v>328518016.38106751</v>
      </c>
      <c r="M7" s="287">
        <v>141238368.79531354</v>
      </c>
      <c r="N7" s="287">
        <v>83051173.171034992</v>
      </c>
      <c r="O7" s="283">
        <f t="shared" ref="O7:O18" si="4">SUM(K7:N7)</f>
        <v>1682838092.4427307</v>
      </c>
      <c r="P7" s="292">
        <v>294558464274.36792</v>
      </c>
      <c r="Q7" s="221" t="s">
        <v>106</v>
      </c>
      <c r="R7" s="289">
        <f t="shared" ref="R7:R18" si="5">SUM(O7/P7)</f>
        <v>5.7130868623596672E-3</v>
      </c>
      <c r="S7" s="290">
        <f t="shared" si="0"/>
        <v>6.4904447921544151</v>
      </c>
      <c r="T7" s="291">
        <f t="shared" ref="T7:T18" si="6">SUM(P7-H7)/H7*100</f>
        <v>4.1879248302217897</v>
      </c>
      <c r="U7" s="291">
        <f t="shared" si="1"/>
        <v>2.2099681567558509</v>
      </c>
    </row>
    <row r="8" spans="1:22" s="278" customFormat="1">
      <c r="A8" s="280" t="s">
        <v>66</v>
      </c>
      <c r="B8" s="282" t="s">
        <v>108</v>
      </c>
      <c r="C8" s="283">
        <v>950900882.56398201</v>
      </c>
      <c r="D8" s="283">
        <v>265788022.61676493</v>
      </c>
      <c r="E8" s="283">
        <v>124759079.60341844</v>
      </c>
      <c r="F8" s="283">
        <v>72725682.234226316</v>
      </c>
      <c r="G8" s="284">
        <f t="shared" si="2"/>
        <v>1414173667.0183916</v>
      </c>
      <c r="H8" s="285">
        <v>179274679859.64963</v>
      </c>
      <c r="I8" s="284" t="s">
        <v>106</v>
      </c>
      <c r="J8" s="286">
        <f t="shared" si="3"/>
        <v>7.8883067487584887E-3</v>
      </c>
      <c r="K8" s="287">
        <v>1009542726.5914643</v>
      </c>
      <c r="L8" s="287">
        <v>250780193.63</v>
      </c>
      <c r="M8" s="287">
        <v>127856623.46998641</v>
      </c>
      <c r="N8" s="287">
        <v>73797366.714851171</v>
      </c>
      <c r="O8" s="283">
        <f t="shared" si="4"/>
        <v>1461976910.4063017</v>
      </c>
      <c r="P8" s="292">
        <v>188763877696.28708</v>
      </c>
      <c r="Q8" s="221" t="s">
        <v>106</v>
      </c>
      <c r="R8" s="289">
        <f t="shared" si="5"/>
        <v>7.745003589927091E-3</v>
      </c>
      <c r="S8" s="293">
        <f t="shared" si="0"/>
        <v>3.3802951152878764</v>
      </c>
      <c r="T8" s="294">
        <f t="shared" si="6"/>
        <v>5.2931054424787396</v>
      </c>
      <c r="U8" s="294">
        <f t="shared" si="1"/>
        <v>-1.816652969966611</v>
      </c>
    </row>
    <row r="9" spans="1:22" s="278" customFormat="1">
      <c r="A9" s="280" t="s">
        <v>67</v>
      </c>
      <c r="B9" s="282" t="s">
        <v>109</v>
      </c>
      <c r="C9" s="283">
        <v>883048150.49307787</v>
      </c>
      <c r="D9" s="283">
        <v>234329809.0326781</v>
      </c>
      <c r="E9" s="283">
        <v>119455406.27803245</v>
      </c>
      <c r="F9" s="283">
        <v>83123985.839659095</v>
      </c>
      <c r="G9" s="284">
        <f t="shared" si="2"/>
        <v>1319957351.6434474</v>
      </c>
      <c r="H9" s="285">
        <v>145020985802.63165</v>
      </c>
      <c r="I9" s="284" t="s">
        <v>106</v>
      </c>
      <c r="J9" s="286">
        <f t="shared" si="3"/>
        <v>9.1018368433921828E-3</v>
      </c>
      <c r="K9" s="287">
        <v>910159223.16351461</v>
      </c>
      <c r="L9" s="287">
        <v>246385748.48005933</v>
      </c>
      <c r="M9" s="287">
        <v>116758012.48622687</v>
      </c>
      <c r="N9" s="287">
        <v>83655520.254597157</v>
      </c>
      <c r="O9" s="283">
        <f t="shared" si="4"/>
        <v>1356958504.384398</v>
      </c>
      <c r="P9" s="292">
        <v>148509772762.77399</v>
      </c>
      <c r="Q9" s="221" t="s">
        <v>106</v>
      </c>
      <c r="R9" s="289">
        <f t="shared" si="5"/>
        <v>9.1371663907396285E-3</v>
      </c>
      <c r="S9" s="293">
        <f t="shared" si="0"/>
        <v>2.8032082017560138</v>
      </c>
      <c r="T9" s="294">
        <f t="shared" si="6"/>
        <v>2.4057117946298114</v>
      </c>
      <c r="U9" s="294">
        <f t="shared" si="1"/>
        <v>0.38815843390001609</v>
      </c>
      <c r="V9" s="295"/>
    </row>
    <row r="10" spans="1:22" s="278" customFormat="1">
      <c r="A10" s="280" t="s">
        <v>68</v>
      </c>
      <c r="B10" s="282" t="s">
        <v>110</v>
      </c>
      <c r="C10" s="283">
        <v>909202771.42057824</v>
      </c>
      <c r="D10" s="283">
        <v>286732858.58581424</v>
      </c>
      <c r="E10" s="283">
        <v>131918076.00389901</v>
      </c>
      <c r="F10" s="283">
        <v>119602767.75977935</v>
      </c>
      <c r="G10" s="284">
        <f t="shared" si="2"/>
        <v>1447456473.770071</v>
      </c>
      <c r="H10" s="285">
        <v>263751461752.4819</v>
      </c>
      <c r="I10" s="284" t="s">
        <v>106</v>
      </c>
      <c r="J10" s="286">
        <f t="shared" si="3"/>
        <v>5.4879562151145134E-3</v>
      </c>
      <c r="K10" s="287">
        <v>955026070.31943297</v>
      </c>
      <c r="L10" s="287">
        <v>309711799.7843774</v>
      </c>
      <c r="M10" s="287">
        <v>130755157.74682724</v>
      </c>
      <c r="N10" s="287">
        <v>111729824.12827715</v>
      </c>
      <c r="O10" s="283">
        <f t="shared" si="4"/>
        <v>1507222851.9789145</v>
      </c>
      <c r="P10" s="292">
        <v>263631867272.62988</v>
      </c>
      <c r="Q10" s="221" t="s">
        <v>106</v>
      </c>
      <c r="R10" s="289">
        <f t="shared" si="5"/>
        <v>5.717149704137431E-3</v>
      </c>
      <c r="S10" s="293">
        <f t="shared" si="0"/>
        <v>4.1290622061453011</v>
      </c>
      <c r="T10" s="294">
        <f t="shared" si="6"/>
        <v>-4.534362731390431E-2</v>
      </c>
      <c r="U10" s="294">
        <f t="shared" si="1"/>
        <v>4.1762995191486807</v>
      </c>
    </row>
    <row r="11" spans="1:22" s="278" customFormat="1">
      <c r="A11" s="280" t="s">
        <v>69</v>
      </c>
      <c r="B11" s="282" t="s">
        <v>111</v>
      </c>
      <c r="C11" s="283">
        <v>651897186.12691033</v>
      </c>
      <c r="D11" s="283">
        <v>189257072.86176407</v>
      </c>
      <c r="E11" s="283">
        <v>91137638.581043571</v>
      </c>
      <c r="F11" s="283">
        <v>67046815.191781983</v>
      </c>
      <c r="G11" s="284">
        <f t="shared" si="2"/>
        <v>999338712.7615</v>
      </c>
      <c r="H11" s="285">
        <v>74853837497.385254</v>
      </c>
      <c r="I11" s="284" t="s">
        <v>106</v>
      </c>
      <c r="J11" s="286">
        <f t="shared" si="3"/>
        <v>1.3350534136561914E-2</v>
      </c>
      <c r="K11" s="287">
        <v>659366257.60510635</v>
      </c>
      <c r="L11" s="287">
        <v>189569189.89338842</v>
      </c>
      <c r="M11" s="287">
        <v>87503021.600851849</v>
      </c>
      <c r="N11" s="287">
        <v>68274656.098659381</v>
      </c>
      <c r="O11" s="283">
        <f t="shared" si="4"/>
        <v>1004713125.198006</v>
      </c>
      <c r="P11" s="292">
        <v>76521195150.073715</v>
      </c>
      <c r="Q11" s="221" t="s">
        <v>106</v>
      </c>
      <c r="R11" s="289">
        <f t="shared" si="5"/>
        <v>1.3129867133250574E-2</v>
      </c>
      <c r="S11" s="293">
        <f t="shared" si="0"/>
        <v>0.53779688186548602</v>
      </c>
      <c r="T11" s="294">
        <f t="shared" si="6"/>
        <v>2.227484533103202</v>
      </c>
      <c r="U11" s="294">
        <f t="shared" si="1"/>
        <v>-1.6528702226753524</v>
      </c>
    </row>
    <row r="12" spans="1:22" s="278" customFormat="1">
      <c r="A12" s="280" t="s">
        <v>70</v>
      </c>
      <c r="B12" s="280" t="s">
        <v>112</v>
      </c>
      <c r="C12" s="283">
        <v>514582733.31106097</v>
      </c>
      <c r="D12" s="283">
        <v>146153997.95956653</v>
      </c>
      <c r="E12" s="283">
        <v>74193744.444393262</v>
      </c>
      <c r="F12" s="283">
        <v>61236741.03045027</v>
      </c>
      <c r="G12" s="294">
        <f t="shared" si="2"/>
        <v>796167216.745471</v>
      </c>
      <c r="H12" s="285">
        <v>17232518004.286076</v>
      </c>
      <c r="I12" s="294" t="s">
        <v>106</v>
      </c>
      <c r="J12" s="289">
        <f t="shared" si="3"/>
        <v>4.6201444069139987E-2</v>
      </c>
      <c r="K12" s="296">
        <v>522066567.98584348</v>
      </c>
      <c r="L12" s="296">
        <v>147147888.47110248</v>
      </c>
      <c r="M12" s="296">
        <v>72256897.848381907</v>
      </c>
      <c r="N12" s="296">
        <v>53519016.319181278</v>
      </c>
      <c r="O12" s="283">
        <f t="shared" si="4"/>
        <v>794990370.6245091</v>
      </c>
      <c r="P12" s="285">
        <v>17402018521.752106</v>
      </c>
      <c r="Q12" s="221" t="s">
        <v>106</v>
      </c>
      <c r="R12" s="289">
        <f t="shared" si="5"/>
        <v>4.5683802119322547E-2</v>
      </c>
      <c r="S12" s="293">
        <f t="shared" si="0"/>
        <v>-0.14781393860608227</v>
      </c>
      <c r="T12" s="294">
        <f t="shared" si="6"/>
        <v>0.98360853256542025</v>
      </c>
      <c r="U12" s="294">
        <f t="shared" si="1"/>
        <v>-1.1204021005118225</v>
      </c>
    </row>
    <row r="13" spans="1:22" s="278" customFormat="1">
      <c r="A13" s="280" t="s">
        <v>71</v>
      </c>
      <c r="B13" s="282" t="s">
        <v>113</v>
      </c>
      <c r="C13" s="283">
        <v>649464598.55288339</v>
      </c>
      <c r="D13" s="283">
        <v>175476395.77429825</v>
      </c>
      <c r="E13" s="283">
        <v>97714831.979109302</v>
      </c>
      <c r="F13" s="283">
        <v>66675597.38536264</v>
      </c>
      <c r="G13" s="284">
        <f t="shared" si="2"/>
        <v>989331423.69165349</v>
      </c>
      <c r="H13" s="285">
        <v>30441076925.499428</v>
      </c>
      <c r="I13" s="284" t="s">
        <v>106</v>
      </c>
      <c r="J13" s="286">
        <f t="shared" si="3"/>
        <v>3.2499882514436439E-2</v>
      </c>
      <c r="K13" s="287">
        <v>668892175.03251302</v>
      </c>
      <c r="L13" s="287">
        <v>176341379.09999999</v>
      </c>
      <c r="M13" s="287">
        <v>92918728.762431413</v>
      </c>
      <c r="N13" s="287">
        <v>61954145.650554955</v>
      </c>
      <c r="O13" s="283">
        <f t="shared" si="4"/>
        <v>1000106428.5454993</v>
      </c>
      <c r="P13" s="292">
        <v>31753814982.29734</v>
      </c>
      <c r="Q13" s="221" t="s">
        <v>106</v>
      </c>
      <c r="R13" s="289">
        <f t="shared" si="5"/>
        <v>3.149563065423968E-2</v>
      </c>
      <c r="S13" s="293">
        <f t="shared" si="0"/>
        <v>1.089119843544371</v>
      </c>
      <c r="T13" s="294">
        <f t="shared" si="6"/>
        <v>4.3123903270921335</v>
      </c>
      <c r="U13" s="294">
        <f t="shared" si="1"/>
        <v>-3.0900168939092945</v>
      </c>
    </row>
    <row r="14" spans="1:22" s="278" customFormat="1">
      <c r="A14" s="280" t="s">
        <v>72</v>
      </c>
      <c r="B14" s="282" t="s">
        <v>114</v>
      </c>
      <c r="C14" s="283">
        <v>622949224.60385704</v>
      </c>
      <c r="D14" s="283">
        <v>186452838.68932498</v>
      </c>
      <c r="E14" s="283">
        <v>87600037.332049504</v>
      </c>
      <c r="F14" s="283">
        <v>61457900.692024544</v>
      </c>
      <c r="G14" s="284">
        <f t="shared" si="2"/>
        <v>958460001.31725609</v>
      </c>
      <c r="H14" s="285">
        <v>31243987126.519619</v>
      </c>
      <c r="I14" s="297" t="s">
        <v>106</v>
      </c>
      <c r="J14" s="286">
        <f t="shared" si="3"/>
        <v>3.0676622590966433E-2</v>
      </c>
      <c r="K14" s="287">
        <v>642117161.19871402</v>
      </c>
      <c r="L14" s="287">
        <v>187288233.28999999</v>
      </c>
      <c r="M14" s="287">
        <v>84829789.782419458</v>
      </c>
      <c r="N14" s="287">
        <v>64006279.149999999</v>
      </c>
      <c r="O14" s="283">
        <f t="shared" si="4"/>
        <v>978241463.4211334</v>
      </c>
      <c r="P14" s="292">
        <v>30798062916.383278</v>
      </c>
      <c r="Q14" s="221" t="s">
        <v>106</v>
      </c>
      <c r="R14" s="289">
        <f t="shared" si="5"/>
        <v>3.1763084128929094E-2</v>
      </c>
      <c r="S14" s="293">
        <f t="shared" si="0"/>
        <v>2.0638797734585399</v>
      </c>
      <c r="T14" s="294">
        <f t="shared" si="6"/>
        <v>-1.4272320889475869</v>
      </c>
      <c r="U14" s="294">
        <f t="shared" si="1"/>
        <v>3.5416595641874835</v>
      </c>
    </row>
    <row r="15" spans="1:22" s="278" customFormat="1">
      <c r="A15" s="280" t="s">
        <v>73</v>
      </c>
      <c r="B15" s="282" t="s">
        <v>115</v>
      </c>
      <c r="C15" s="283">
        <v>737832390.37028813</v>
      </c>
      <c r="D15" s="283">
        <v>234313483.15343618</v>
      </c>
      <c r="E15" s="283">
        <v>106005620.25818148</v>
      </c>
      <c r="F15" s="283">
        <v>82663204.567588925</v>
      </c>
      <c r="G15" s="284">
        <f t="shared" si="2"/>
        <v>1160814698.3494949</v>
      </c>
      <c r="H15" s="285">
        <v>26859076807.637596</v>
      </c>
      <c r="I15" s="298" t="s">
        <v>106</v>
      </c>
      <c r="J15" s="289">
        <f t="shared" si="3"/>
        <v>4.3218711747360125E-2</v>
      </c>
      <c r="K15" s="296">
        <v>768688767.59324884</v>
      </c>
      <c r="L15" s="296">
        <v>232857965.99000001</v>
      </c>
      <c r="M15" s="296">
        <v>104844572.08512792</v>
      </c>
      <c r="N15" s="296">
        <v>80793348.650000006</v>
      </c>
      <c r="O15" s="283">
        <f t="shared" si="4"/>
        <v>1187184654.3183768</v>
      </c>
      <c r="P15" s="285">
        <v>26926172987.57547</v>
      </c>
      <c r="Q15" s="221" t="s">
        <v>106</v>
      </c>
      <c r="R15" s="289">
        <f t="shared" si="5"/>
        <v>4.4090359772485259E-2</v>
      </c>
      <c r="S15" s="293">
        <f t="shared" si="0"/>
        <v>2.2716766083661746</v>
      </c>
      <c r="T15" s="294">
        <f t="shared" si="6"/>
        <v>0.24980821350789875</v>
      </c>
      <c r="U15" s="294">
        <f t="shared" si="1"/>
        <v>2.0168301873976509</v>
      </c>
    </row>
    <row r="16" spans="1:22" s="278" customFormat="1">
      <c r="A16" s="280" t="s">
        <v>74</v>
      </c>
      <c r="B16" s="282" t="s">
        <v>116</v>
      </c>
      <c r="C16" s="283">
        <v>526904202.41667426</v>
      </c>
      <c r="D16" s="283">
        <v>154686179.1369836</v>
      </c>
      <c r="E16" s="283">
        <v>73174470.065073758</v>
      </c>
      <c r="F16" s="283">
        <v>77554718.006476998</v>
      </c>
      <c r="G16" s="284">
        <f t="shared" si="2"/>
        <v>832319569.62520862</v>
      </c>
      <c r="H16" s="285">
        <v>46795934092.123566</v>
      </c>
      <c r="I16" s="298" t="s">
        <v>106</v>
      </c>
      <c r="J16" s="289">
        <f t="shared" si="3"/>
        <v>1.7786151420477792E-2</v>
      </c>
      <c r="K16" s="296">
        <v>539393502.96822858</v>
      </c>
      <c r="L16" s="296">
        <v>153883030.71461862</v>
      </c>
      <c r="M16" s="296">
        <v>71246175.039206401</v>
      </c>
      <c r="N16" s="296">
        <v>63589032.039999999</v>
      </c>
      <c r="O16" s="283">
        <f t="shared" si="4"/>
        <v>828111740.76205361</v>
      </c>
      <c r="P16" s="285">
        <v>53289478103.483795</v>
      </c>
      <c r="Q16" s="221" t="s">
        <v>106</v>
      </c>
      <c r="R16" s="289">
        <f t="shared" si="5"/>
        <v>1.5539873352745707E-2</v>
      </c>
      <c r="S16" s="293">
        <f t="shared" si="0"/>
        <v>-0.50555447891844973</v>
      </c>
      <c r="T16" s="294">
        <f t="shared" si="6"/>
        <v>13.87629959170574</v>
      </c>
      <c r="U16" s="294">
        <f t="shared" si="1"/>
        <v>-12.629365480077212</v>
      </c>
    </row>
    <row r="17" spans="1:21" s="278" customFormat="1">
      <c r="A17" s="280" t="s">
        <v>75</v>
      </c>
      <c r="B17" s="282" t="s">
        <v>117</v>
      </c>
      <c r="C17" s="283">
        <v>588037997.62419641</v>
      </c>
      <c r="D17" s="283">
        <v>153432746.09472644</v>
      </c>
      <c r="E17" s="283">
        <v>77945893.645743027</v>
      </c>
      <c r="F17" s="283">
        <v>111792281.85907091</v>
      </c>
      <c r="G17" s="284">
        <f t="shared" si="2"/>
        <v>931208919.22373676</v>
      </c>
      <c r="H17" s="285">
        <v>18283564789.053082</v>
      </c>
      <c r="I17" s="298" t="s">
        <v>106</v>
      </c>
      <c r="J17" s="289">
        <f t="shared" si="3"/>
        <v>5.0931474795400923E-2</v>
      </c>
      <c r="K17" s="296">
        <v>601402526.69019938</v>
      </c>
      <c r="L17" s="296">
        <v>153710074.86058104</v>
      </c>
      <c r="M17" s="296">
        <v>74920244.661326468</v>
      </c>
      <c r="N17" s="296">
        <v>57068981.154233024</v>
      </c>
      <c r="O17" s="283">
        <f t="shared" si="4"/>
        <v>887101827.36633992</v>
      </c>
      <c r="P17" s="285">
        <v>19549439011.106663</v>
      </c>
      <c r="Q17" s="221" t="s">
        <v>106</v>
      </c>
      <c r="R17" s="289">
        <f t="shared" si="5"/>
        <v>4.5377354657714163E-2</v>
      </c>
      <c r="S17" s="293">
        <f t="shared" si="0"/>
        <v>-4.7365409573358539</v>
      </c>
      <c r="T17" s="294">
        <f t="shared" si="6"/>
        <v>6.9235635208922606</v>
      </c>
      <c r="U17" s="294">
        <f t="shared" si="1"/>
        <v>-10.905084056565144</v>
      </c>
    </row>
    <row r="18" spans="1:21" s="278" customFormat="1">
      <c r="A18" s="280" t="s">
        <v>118</v>
      </c>
      <c r="B18" s="282" t="s">
        <v>258</v>
      </c>
      <c r="C18" s="283">
        <v>261188735.77400753</v>
      </c>
      <c r="D18" s="283">
        <v>72893930.813545406</v>
      </c>
      <c r="E18" s="283">
        <v>37738099.17851261</v>
      </c>
      <c r="F18" s="283">
        <v>68563345.634958029</v>
      </c>
      <c r="G18" s="284">
        <f t="shared" si="2"/>
        <v>440384111.40102357</v>
      </c>
      <c r="H18" s="285">
        <v>917380643362.29785</v>
      </c>
      <c r="I18" s="297" t="s">
        <v>106</v>
      </c>
      <c r="J18" s="286">
        <f t="shared" si="3"/>
        <v>4.8004513130663935E-4</v>
      </c>
      <c r="K18" s="287">
        <v>280622309.67371202</v>
      </c>
      <c r="L18" s="287">
        <v>87979060.411318302</v>
      </c>
      <c r="M18" s="287">
        <v>36732884.040149689</v>
      </c>
      <c r="N18" s="287">
        <v>83620087.467812404</v>
      </c>
      <c r="O18" s="283">
        <f t="shared" si="4"/>
        <v>488954341.59299242</v>
      </c>
      <c r="P18" s="288">
        <v>941709119777.2749</v>
      </c>
      <c r="Q18" s="221" t="s">
        <v>106</v>
      </c>
      <c r="R18" s="289">
        <f t="shared" si="5"/>
        <v>5.1922014061904357E-4</v>
      </c>
      <c r="S18" s="290">
        <f t="shared" si="0"/>
        <v>11.029060525696334</v>
      </c>
      <c r="T18" s="291">
        <f t="shared" si="6"/>
        <v>2.6519500483256975</v>
      </c>
      <c r="U18" s="291">
        <f t="shared" si="1"/>
        <v>8.1606929760486047</v>
      </c>
    </row>
    <row r="19" spans="1:21" s="278" customFormat="1" ht="19.5" thickBot="1">
      <c r="A19" s="603" t="s">
        <v>17</v>
      </c>
      <c r="B19" s="604"/>
      <c r="C19" s="299">
        <f t="shared" ref="C19:H19" si="7">SUM(C6:C18)</f>
        <v>9280945139.3299999</v>
      </c>
      <c r="D19" s="299">
        <f t="shared" si="7"/>
        <v>2672581487.2199998</v>
      </c>
      <c r="E19" s="299">
        <f t="shared" si="7"/>
        <v>1292034234.7486291</v>
      </c>
      <c r="F19" s="299">
        <f t="shared" si="7"/>
        <v>1033265921.8600004</v>
      </c>
      <c r="G19" s="299">
        <f t="shared" si="7"/>
        <v>14278826783.15863</v>
      </c>
      <c r="H19" s="299">
        <f t="shared" si="7"/>
        <v>2268131115212.1616</v>
      </c>
      <c r="I19" s="300"/>
      <c r="J19" s="300"/>
      <c r="K19" s="299">
        <f t="shared" ref="K19:P19" si="8">SUM(K6:K18)</f>
        <v>9684935689.2579308</v>
      </c>
      <c r="L19" s="299">
        <f t="shared" si="8"/>
        <v>2747907269.6162014</v>
      </c>
      <c r="M19" s="299">
        <f t="shared" si="8"/>
        <v>1275645716.3719652</v>
      </c>
      <c r="N19" s="299">
        <f t="shared" si="8"/>
        <v>963848640.5631026</v>
      </c>
      <c r="O19" s="299">
        <f t="shared" si="8"/>
        <v>14672337315.809202</v>
      </c>
      <c r="P19" s="301">
        <f t="shared" si="8"/>
        <v>2335452809451.6577</v>
      </c>
      <c r="Q19" s="299"/>
      <c r="R19" s="299"/>
      <c r="S19" s="302"/>
      <c r="T19" s="303"/>
      <c r="U19" s="303"/>
    </row>
    <row r="20" spans="1:21" s="278" customFormat="1" ht="19.5" thickTop="1">
      <c r="A20" s="508"/>
      <c r="B20" s="508"/>
      <c r="C20" s="304"/>
      <c r="D20" s="304"/>
      <c r="E20" s="304"/>
      <c r="F20" s="304"/>
      <c r="G20" s="304"/>
      <c r="H20" s="304"/>
      <c r="I20" s="295"/>
      <c r="J20" s="295"/>
      <c r="K20" s="305"/>
      <c r="L20" s="305"/>
      <c r="M20" s="305"/>
      <c r="N20" s="305"/>
      <c r="O20" s="305"/>
      <c r="P20" s="305"/>
      <c r="Q20" s="306"/>
      <c r="R20" s="307"/>
      <c r="S20" s="308"/>
      <c r="T20" s="306"/>
      <c r="U20" s="306"/>
    </row>
    <row r="21" spans="1:21" s="278" customFormat="1">
      <c r="A21" s="309"/>
      <c r="B21" s="508"/>
      <c r="C21" s="304">
        <v>9021679566.7199993</v>
      </c>
      <c r="D21" s="304">
        <v>3109755261.4799991</v>
      </c>
      <c r="E21" s="304">
        <v>1204824414.8399992</v>
      </c>
      <c r="F21" s="304">
        <v>1221934865.9799993</v>
      </c>
      <c r="G21" s="304"/>
      <c r="H21" s="304"/>
      <c r="I21" s="295"/>
      <c r="J21" s="295"/>
      <c r="K21" s="305"/>
      <c r="L21" s="305"/>
      <c r="M21" s="305"/>
      <c r="N21" s="305"/>
      <c r="O21" s="305"/>
      <c r="P21" s="305"/>
      <c r="Q21" s="306"/>
      <c r="R21" s="307"/>
      <c r="S21" s="308"/>
      <c r="T21" s="306"/>
      <c r="U21" s="306"/>
    </row>
    <row r="22" spans="1:21" s="278" customFormat="1">
      <c r="A22" s="508"/>
      <c r="B22" s="508"/>
      <c r="C22" s="304"/>
      <c r="D22" s="304"/>
      <c r="E22" s="304"/>
      <c r="F22" s="304"/>
      <c r="G22" s="304"/>
      <c r="H22" s="304"/>
      <c r="I22" s="295"/>
      <c r="J22" s="295"/>
      <c r="K22" s="305"/>
      <c r="L22" s="305"/>
      <c r="M22" s="305"/>
      <c r="N22" s="305"/>
      <c r="O22" s="305"/>
      <c r="P22" s="305"/>
      <c r="Q22" s="306"/>
      <c r="R22" s="307"/>
      <c r="S22" s="308"/>
      <c r="T22" s="306"/>
      <c r="U22" s="306"/>
    </row>
    <row r="23" spans="1:21" s="278" customFormat="1">
      <c r="A23" s="508"/>
      <c r="B23" s="508"/>
      <c r="C23" s="304"/>
      <c r="D23" s="304"/>
      <c r="E23" s="304"/>
      <c r="F23" s="304"/>
      <c r="G23" s="304"/>
      <c r="H23" s="304"/>
      <c r="I23" s="295"/>
      <c r="J23" s="295"/>
      <c r="K23" s="305"/>
      <c r="L23" s="305"/>
      <c r="M23" s="305"/>
      <c r="N23" s="305"/>
      <c r="O23" s="305"/>
      <c r="P23" s="305"/>
      <c r="Q23" s="306"/>
      <c r="R23" s="307"/>
      <c r="S23" s="308"/>
      <c r="T23" s="306"/>
      <c r="U23" s="306"/>
    </row>
    <row r="24" spans="1:21" s="278" customFormat="1">
      <c r="A24" s="508"/>
      <c r="B24" s="508"/>
      <c r="C24" s="304"/>
      <c r="D24" s="304"/>
      <c r="E24" s="304"/>
      <c r="F24" s="304"/>
      <c r="G24" s="304"/>
      <c r="H24" s="304"/>
      <c r="I24" s="295"/>
      <c r="J24" s="295"/>
      <c r="K24" s="305"/>
      <c r="L24" s="305"/>
      <c r="M24" s="305"/>
      <c r="N24" s="305"/>
      <c r="O24" s="305"/>
      <c r="P24" s="305"/>
      <c r="Q24" s="306"/>
      <c r="R24" s="307"/>
      <c r="S24" s="308"/>
      <c r="T24" s="306"/>
      <c r="U24" s="306"/>
    </row>
    <row r="25" spans="1:21" s="278" customFormat="1">
      <c r="A25" s="508"/>
      <c r="B25" s="508"/>
      <c r="C25" s="304"/>
      <c r="D25" s="304"/>
      <c r="E25" s="304"/>
      <c r="F25" s="304"/>
      <c r="G25" s="304"/>
      <c r="H25" s="304"/>
      <c r="I25" s="295"/>
      <c r="J25" s="295"/>
      <c r="K25" s="305"/>
      <c r="L25" s="305"/>
      <c r="M25" s="305"/>
      <c r="N25" s="305"/>
      <c r="O25" s="305"/>
      <c r="P25" s="305"/>
      <c r="Q25" s="306"/>
      <c r="R25" s="307"/>
      <c r="S25" s="308"/>
      <c r="T25" s="306"/>
      <c r="U25" s="306"/>
    </row>
    <row r="26" spans="1:21" s="278" customFormat="1">
      <c r="A26" s="508"/>
      <c r="B26" s="508"/>
      <c r="C26" s="304"/>
      <c r="D26" s="304"/>
      <c r="E26" s="304"/>
      <c r="F26" s="304"/>
      <c r="G26" s="304"/>
      <c r="H26" s="304"/>
      <c r="I26" s="295"/>
      <c r="J26" s="295"/>
      <c r="K26" s="305"/>
      <c r="L26" s="305"/>
      <c r="M26" s="305"/>
      <c r="N26" s="305"/>
      <c r="O26" s="305"/>
      <c r="P26" s="305"/>
      <c r="Q26" s="306"/>
      <c r="R26" s="307"/>
      <c r="S26" s="308"/>
      <c r="T26" s="306"/>
      <c r="U26" s="306"/>
    </row>
    <row r="27" spans="1:21" s="278" customFormat="1">
      <c r="A27" s="508"/>
      <c r="B27" s="508"/>
      <c r="C27" s="304"/>
      <c r="D27" s="304"/>
      <c r="E27" s="304"/>
      <c r="F27" s="304"/>
      <c r="G27" s="304"/>
      <c r="H27" s="304"/>
      <c r="I27" s="295"/>
      <c r="J27" s="295"/>
      <c r="K27" s="305"/>
      <c r="L27" s="305"/>
      <c r="M27" s="305"/>
      <c r="N27" s="305"/>
      <c r="O27" s="305"/>
      <c r="P27" s="305"/>
      <c r="Q27" s="306"/>
      <c r="R27" s="307"/>
      <c r="S27" s="308"/>
      <c r="T27" s="306"/>
      <c r="U27" s="306"/>
    </row>
    <row r="28" spans="1:21" s="278" customFormat="1">
      <c r="A28" s="508"/>
      <c r="B28" s="508"/>
      <c r="C28" s="304"/>
      <c r="D28" s="304"/>
      <c r="E28" s="304"/>
      <c r="F28" s="304"/>
      <c r="G28" s="304"/>
      <c r="H28" s="304"/>
      <c r="I28" s="295"/>
      <c r="J28" s="295"/>
      <c r="K28" s="305"/>
      <c r="L28" s="305"/>
      <c r="M28" s="305"/>
      <c r="N28" s="305"/>
      <c r="O28" s="305"/>
      <c r="P28" s="305"/>
      <c r="Q28" s="306"/>
      <c r="R28" s="307"/>
      <c r="S28" s="308"/>
      <c r="T28" s="306"/>
      <c r="U28" s="306"/>
    </row>
    <row r="29" spans="1:21" s="278" customFormat="1">
      <c r="A29" s="508"/>
      <c r="B29" s="508"/>
      <c r="C29" s="304"/>
      <c r="D29" s="304"/>
      <c r="E29" s="304"/>
      <c r="F29" s="304"/>
      <c r="G29" s="304"/>
      <c r="H29" s="304"/>
      <c r="I29" s="295"/>
      <c r="J29" s="295"/>
      <c r="K29" s="305"/>
      <c r="L29" s="305"/>
      <c r="M29" s="305"/>
      <c r="N29" s="305"/>
      <c r="O29" s="305"/>
      <c r="P29" s="305"/>
      <c r="Q29" s="306"/>
      <c r="R29" s="307"/>
      <c r="S29" s="308"/>
      <c r="T29" s="306"/>
      <c r="U29" s="306"/>
    </row>
    <row r="30" spans="1:21" s="278" customFormat="1">
      <c r="P30" s="310"/>
      <c r="R30" s="311"/>
    </row>
    <row r="31" spans="1:21">
      <c r="K31" s="312"/>
      <c r="L31" s="313"/>
      <c r="M31" s="313"/>
      <c r="N31" s="313"/>
      <c r="O31" s="313"/>
    </row>
    <row r="32" spans="1:21" ht="36" hidden="1" customHeight="1">
      <c r="A32" s="315" t="s">
        <v>259</v>
      </c>
      <c r="B32" s="316"/>
      <c r="C32" s="316"/>
      <c r="D32" s="316"/>
      <c r="K32" s="313"/>
      <c r="L32" s="313"/>
      <c r="M32" s="313"/>
      <c r="N32" s="313"/>
      <c r="O32" s="313"/>
    </row>
    <row r="33" spans="3:17">
      <c r="C33" s="314"/>
      <c r="D33" s="314"/>
      <c r="E33" s="314"/>
      <c r="F33" s="314"/>
      <c r="G33" s="314"/>
      <c r="H33" s="314"/>
      <c r="I33" s="269"/>
    </row>
    <row r="34" spans="3:17">
      <c r="C34" s="314"/>
      <c r="D34" s="314"/>
      <c r="E34" s="314"/>
      <c r="F34" s="314"/>
      <c r="G34" s="314"/>
      <c r="H34" s="314"/>
      <c r="I34" s="269"/>
      <c r="K34" s="314"/>
      <c r="L34" s="314"/>
      <c r="M34" s="314"/>
      <c r="N34" s="314"/>
      <c r="O34" s="314"/>
      <c r="Q34" s="269"/>
    </row>
    <row r="35" spans="3:17">
      <c r="C35" s="314"/>
      <c r="D35" s="314"/>
      <c r="E35" s="314"/>
      <c r="F35" s="314"/>
      <c r="G35" s="314"/>
      <c r="H35" s="314"/>
      <c r="I35" s="269"/>
      <c r="K35" s="314"/>
      <c r="L35" s="314"/>
      <c r="M35" s="314"/>
      <c r="N35" s="314"/>
      <c r="O35" s="314"/>
      <c r="Q35" s="269"/>
    </row>
    <row r="36" spans="3:17">
      <c r="C36" s="314"/>
      <c r="D36" s="314"/>
      <c r="E36" s="314"/>
      <c r="F36" s="314"/>
      <c r="G36" s="314"/>
      <c r="H36" s="314"/>
      <c r="I36" s="269"/>
      <c r="K36" s="314"/>
      <c r="L36" s="314"/>
      <c r="M36" s="314"/>
      <c r="N36" s="314"/>
      <c r="O36" s="314"/>
      <c r="Q36" s="269"/>
    </row>
    <row r="37" spans="3:17">
      <c r="C37" s="314"/>
      <c r="D37" s="314"/>
      <c r="E37" s="314"/>
      <c r="F37" s="314"/>
      <c r="G37" s="314"/>
      <c r="H37" s="314"/>
      <c r="I37" s="269"/>
      <c r="K37" s="314"/>
      <c r="L37" s="314"/>
      <c r="M37" s="314"/>
      <c r="N37" s="314"/>
      <c r="O37" s="314"/>
      <c r="Q37" s="269"/>
    </row>
    <row r="38" spans="3:17">
      <c r="C38" s="314"/>
      <c r="D38" s="314"/>
      <c r="E38" s="314"/>
      <c r="F38" s="314"/>
      <c r="G38" s="314"/>
      <c r="H38" s="314"/>
      <c r="I38" s="269"/>
      <c r="K38" s="314"/>
      <c r="L38" s="314"/>
      <c r="M38" s="314"/>
      <c r="N38" s="314"/>
      <c r="O38" s="314"/>
      <c r="Q38" s="269"/>
    </row>
    <row r="39" spans="3:17">
      <c r="C39" s="314"/>
      <c r="D39" s="314"/>
      <c r="E39" s="314"/>
      <c r="F39" s="314"/>
      <c r="G39" s="314"/>
      <c r="H39" s="314"/>
      <c r="I39" s="269"/>
      <c r="K39" s="314"/>
      <c r="L39" s="314"/>
      <c r="M39" s="314"/>
      <c r="N39" s="314"/>
      <c r="O39" s="314"/>
      <c r="Q39" s="269"/>
    </row>
    <row r="40" spans="3:17">
      <c r="C40" s="314"/>
      <c r="D40" s="314"/>
      <c r="E40" s="314"/>
      <c r="F40" s="314"/>
      <c r="G40" s="314"/>
      <c r="H40" s="314"/>
      <c r="I40" s="269"/>
      <c r="K40" s="314"/>
      <c r="L40" s="314"/>
      <c r="M40" s="314"/>
      <c r="N40" s="314"/>
      <c r="O40" s="314"/>
      <c r="Q40" s="269"/>
    </row>
    <row r="41" spans="3:17">
      <c r="I41" s="269"/>
      <c r="K41" s="314"/>
      <c r="L41" s="314"/>
      <c r="M41" s="314"/>
      <c r="N41" s="314"/>
      <c r="O41" s="314"/>
      <c r="Q41" s="269"/>
    </row>
    <row r="42" spans="3:17">
      <c r="I42" s="269"/>
      <c r="K42" s="314"/>
      <c r="L42" s="314"/>
      <c r="M42" s="314"/>
      <c r="N42" s="314"/>
      <c r="O42" s="314"/>
      <c r="Q42" s="269"/>
    </row>
    <row r="43" spans="3:17">
      <c r="I43" s="269"/>
      <c r="K43" s="314"/>
      <c r="L43" s="314"/>
      <c r="M43" s="314"/>
      <c r="N43" s="314"/>
      <c r="O43" s="314"/>
      <c r="Q43" s="269"/>
    </row>
    <row r="44" spans="3:17">
      <c r="I44" s="269"/>
      <c r="K44" s="314"/>
      <c r="L44" s="314"/>
      <c r="M44" s="314"/>
      <c r="N44" s="314"/>
      <c r="O44" s="314"/>
      <c r="Q44" s="269"/>
    </row>
    <row r="45" spans="3:17">
      <c r="I45" s="269"/>
      <c r="K45" s="314"/>
      <c r="L45" s="314"/>
      <c r="M45" s="314"/>
      <c r="N45" s="314"/>
      <c r="O45" s="314"/>
      <c r="Q45" s="269"/>
    </row>
    <row r="46" spans="3:17">
      <c r="I46" s="269"/>
      <c r="K46" s="314"/>
      <c r="L46" s="314"/>
      <c r="M46" s="314"/>
      <c r="N46" s="314"/>
      <c r="O46" s="314"/>
      <c r="Q46" s="269"/>
    </row>
    <row r="47" spans="3:17">
      <c r="K47" s="314"/>
      <c r="L47" s="314"/>
      <c r="M47" s="314"/>
      <c r="N47" s="314"/>
      <c r="O47" s="314"/>
      <c r="Q47" s="269"/>
    </row>
  </sheetData>
  <sheetProtection algorithmName="SHA-512" hashValue="wNP+kux+pYBZut9yd6Jr7B9zJxmnHILrtksqUuD6HUQFDjoylDFEYJJdD7vK2JiuFp7QzDGtNhrCwUFsTS4vNw==" saltValue="bPqbmGJ4BxIxDC06zpiPsg==" spinCount="100000" sheet="1" objects="1" scenarios="1"/>
  <mergeCells count="6">
    <mergeCell ref="A19:B19"/>
    <mergeCell ref="A1:U1"/>
    <mergeCell ref="A2:U2"/>
    <mergeCell ref="B4:J4"/>
    <mergeCell ref="K4:R4"/>
    <mergeCell ref="S4:U4"/>
  </mergeCells>
  <printOptions horizontalCentered="1"/>
  <pageMargins left="0" right="0" top="0.43307086614173201" bottom="0.55118110236220497" header="0.196850393700787" footer="0.196850393700787"/>
  <pageSetup paperSize="9" scale="75" orientation="landscape" r:id="rId1"/>
  <rowBreaks count="1" manualBreakCount="1">
    <brk id="3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734CE-5679-4289-894F-F57AD911B610}">
  <sheetPr>
    <tabColor theme="4" tint="-0.249977111117893"/>
  </sheetPr>
  <dimension ref="A1:AG12"/>
  <sheetViews>
    <sheetView topLeftCell="G1" zoomScale="90" zoomScaleNormal="90" workbookViewId="0">
      <selection activeCell="O12" sqref="O12"/>
    </sheetView>
  </sheetViews>
  <sheetFormatPr defaultRowHeight="18.75"/>
  <cols>
    <col min="1" max="1" width="29.5703125" style="194" customWidth="1"/>
    <col min="2" max="2" width="16.28515625" style="194" bestFit="1" customWidth="1"/>
    <col min="3" max="3" width="16.42578125" style="194" bestFit="1" customWidth="1"/>
    <col min="4" max="5" width="16.5703125" style="194" bestFit="1" customWidth="1"/>
    <col min="6" max="6" width="19.140625" style="194" bestFit="1" customWidth="1"/>
    <col min="7" max="7" width="19.5703125" style="194" bestFit="1" customWidth="1"/>
    <col min="8" max="8" width="29.140625" style="194" bestFit="1" customWidth="1"/>
    <col min="9" max="9" width="13.42578125" style="194" bestFit="1" customWidth="1"/>
    <col min="10" max="10" width="16.7109375" style="194" bestFit="1" customWidth="1"/>
    <col min="11" max="11" width="16.42578125" style="194" bestFit="1" customWidth="1"/>
    <col min="12" max="12" width="17.85546875" style="194" bestFit="1" customWidth="1"/>
    <col min="13" max="13" width="16.28515625" style="194" bestFit="1" customWidth="1"/>
    <col min="14" max="14" width="17.85546875" style="194" bestFit="1" customWidth="1"/>
    <col min="15" max="15" width="19.5703125" style="194" bestFit="1" customWidth="1"/>
    <col min="16" max="16" width="30.5703125" style="194" customWidth="1"/>
    <col min="17" max="17" width="13.42578125" style="194" bestFit="1" customWidth="1"/>
    <col min="18" max="18" width="11" style="194" bestFit="1" customWidth="1"/>
    <col min="19" max="19" width="12.7109375" style="194" bestFit="1" customWidth="1"/>
    <col min="20" max="20" width="13.42578125" style="194" bestFit="1" customWidth="1"/>
    <col min="21" max="21" width="16.28515625" style="194" bestFit="1" customWidth="1"/>
    <col min="22" max="249" width="9.140625" style="194"/>
    <col min="250" max="250" width="47.140625" style="194" customWidth="1"/>
    <col min="251" max="251" width="18.140625" style="194" customWidth="1"/>
    <col min="252" max="252" width="18" style="194" customWidth="1"/>
    <col min="253" max="253" width="16.28515625" style="194" customWidth="1"/>
    <col min="254" max="254" width="16.85546875" style="194" bestFit="1" customWidth="1"/>
    <col min="255" max="255" width="18.7109375" style="194" customWidth="1"/>
    <col min="256" max="256" width="21.85546875" style="194" bestFit="1" customWidth="1"/>
    <col min="257" max="257" width="35.85546875" style="194" customWidth="1"/>
    <col min="258" max="258" width="16.140625" style="194" customWidth="1"/>
    <col min="259" max="259" width="18.42578125" style="194" customWidth="1"/>
    <col min="260" max="260" width="17.85546875" style="194" customWidth="1"/>
    <col min="261" max="261" width="18.7109375" style="194" bestFit="1" customWidth="1"/>
    <col min="262" max="262" width="16.28515625" style="194" customWidth="1"/>
    <col min="263" max="263" width="18.7109375" style="194" customWidth="1"/>
    <col min="264" max="264" width="21.85546875" style="194" bestFit="1" customWidth="1"/>
    <col min="265" max="265" width="31.28515625" style="194" customWidth="1"/>
    <col min="266" max="266" width="16.140625" style="194" bestFit="1" customWidth="1"/>
    <col min="267" max="267" width="12" style="194" bestFit="1" customWidth="1"/>
    <col min="268" max="268" width="12.140625" style="194" customWidth="1"/>
    <col min="269" max="269" width="14.140625" style="194" customWidth="1"/>
    <col min="270" max="270" width="16.28515625" style="194" bestFit="1" customWidth="1"/>
    <col min="271" max="505" width="9.140625" style="194"/>
    <col min="506" max="506" width="47.140625" style="194" customWidth="1"/>
    <col min="507" max="507" width="18.140625" style="194" customWidth="1"/>
    <col min="508" max="508" width="18" style="194" customWidth="1"/>
    <col min="509" max="509" width="16.28515625" style="194" customWidth="1"/>
    <col min="510" max="510" width="16.85546875" style="194" bestFit="1" customWidth="1"/>
    <col min="511" max="511" width="18.7109375" style="194" customWidth="1"/>
    <col min="512" max="512" width="21.85546875" style="194" bestFit="1" customWidth="1"/>
    <col min="513" max="513" width="35.85546875" style="194" customWidth="1"/>
    <col min="514" max="514" width="16.140625" style="194" customWidth="1"/>
    <col min="515" max="515" width="18.42578125" style="194" customWidth="1"/>
    <col min="516" max="516" width="17.85546875" style="194" customWidth="1"/>
    <col min="517" max="517" width="18.7109375" style="194" bestFit="1" customWidth="1"/>
    <col min="518" max="518" width="16.28515625" style="194" customWidth="1"/>
    <col min="519" max="519" width="18.7109375" style="194" customWidth="1"/>
    <col min="520" max="520" width="21.85546875" style="194" bestFit="1" customWidth="1"/>
    <col min="521" max="521" width="31.28515625" style="194" customWidth="1"/>
    <col min="522" max="522" width="16.140625" style="194" bestFit="1" customWidth="1"/>
    <col min="523" max="523" width="12" style="194" bestFit="1" customWidth="1"/>
    <col min="524" max="524" width="12.140625" style="194" customWidth="1"/>
    <col min="525" max="525" width="14.140625" style="194" customWidth="1"/>
    <col min="526" max="526" width="16.28515625" style="194" bestFit="1" customWidth="1"/>
    <col min="527" max="761" width="9.140625" style="194"/>
    <col min="762" max="762" width="47.140625" style="194" customWidth="1"/>
    <col min="763" max="763" width="18.140625" style="194" customWidth="1"/>
    <col min="764" max="764" width="18" style="194" customWidth="1"/>
    <col min="765" max="765" width="16.28515625" style="194" customWidth="1"/>
    <col min="766" max="766" width="16.85546875" style="194" bestFit="1" customWidth="1"/>
    <col min="767" max="767" width="18.7109375" style="194" customWidth="1"/>
    <col min="768" max="768" width="21.85546875" style="194" bestFit="1" customWidth="1"/>
    <col min="769" max="769" width="35.85546875" style="194" customWidth="1"/>
    <col min="770" max="770" width="16.140625" style="194" customWidth="1"/>
    <col min="771" max="771" width="18.42578125" style="194" customWidth="1"/>
    <col min="772" max="772" width="17.85546875" style="194" customWidth="1"/>
    <col min="773" max="773" width="18.7109375" style="194" bestFit="1" customWidth="1"/>
    <col min="774" max="774" width="16.28515625" style="194" customWidth="1"/>
    <col min="775" max="775" width="18.7109375" style="194" customWidth="1"/>
    <col min="776" max="776" width="21.85546875" style="194" bestFit="1" customWidth="1"/>
    <col min="777" max="777" width="31.28515625" style="194" customWidth="1"/>
    <col min="778" max="778" width="16.140625" style="194" bestFit="1" customWidth="1"/>
    <col min="779" max="779" width="12" style="194" bestFit="1" customWidth="1"/>
    <col min="780" max="780" width="12.140625" style="194" customWidth="1"/>
    <col min="781" max="781" width="14.140625" style="194" customWidth="1"/>
    <col min="782" max="782" width="16.28515625" style="194" bestFit="1" customWidth="1"/>
    <col min="783" max="1017" width="9.140625" style="194"/>
    <col min="1018" max="1018" width="47.140625" style="194" customWidth="1"/>
    <col min="1019" max="1019" width="18.140625" style="194" customWidth="1"/>
    <col min="1020" max="1020" width="18" style="194" customWidth="1"/>
    <col min="1021" max="1021" width="16.28515625" style="194" customWidth="1"/>
    <col min="1022" max="1022" width="16.85546875" style="194" bestFit="1" customWidth="1"/>
    <col min="1023" max="1023" width="18.7109375" style="194" customWidth="1"/>
    <col min="1024" max="1024" width="21.85546875" style="194" bestFit="1" customWidth="1"/>
    <col min="1025" max="1025" width="35.85546875" style="194" customWidth="1"/>
    <col min="1026" max="1026" width="16.140625" style="194" customWidth="1"/>
    <col min="1027" max="1027" width="18.42578125" style="194" customWidth="1"/>
    <col min="1028" max="1028" width="17.85546875" style="194" customWidth="1"/>
    <col min="1029" max="1029" width="18.7109375" style="194" bestFit="1" customWidth="1"/>
    <col min="1030" max="1030" width="16.28515625" style="194" customWidth="1"/>
    <col min="1031" max="1031" width="18.7109375" style="194" customWidth="1"/>
    <col min="1032" max="1032" width="21.85546875" style="194" bestFit="1" customWidth="1"/>
    <col min="1033" max="1033" width="31.28515625" style="194" customWidth="1"/>
    <col min="1034" max="1034" width="16.140625" style="194" bestFit="1" customWidth="1"/>
    <col min="1035" max="1035" width="12" style="194" bestFit="1" customWidth="1"/>
    <col min="1036" max="1036" width="12.140625" style="194" customWidth="1"/>
    <col min="1037" max="1037" width="14.140625" style="194" customWidth="1"/>
    <col min="1038" max="1038" width="16.28515625" style="194" bestFit="1" customWidth="1"/>
    <col min="1039" max="1273" width="9.140625" style="194"/>
    <col min="1274" max="1274" width="47.140625" style="194" customWidth="1"/>
    <col min="1275" max="1275" width="18.140625" style="194" customWidth="1"/>
    <col min="1276" max="1276" width="18" style="194" customWidth="1"/>
    <col min="1277" max="1277" width="16.28515625" style="194" customWidth="1"/>
    <col min="1278" max="1278" width="16.85546875" style="194" bestFit="1" customWidth="1"/>
    <col min="1279" max="1279" width="18.7109375" style="194" customWidth="1"/>
    <col min="1280" max="1280" width="21.85546875" style="194" bestFit="1" customWidth="1"/>
    <col min="1281" max="1281" width="35.85546875" style="194" customWidth="1"/>
    <col min="1282" max="1282" width="16.140625" style="194" customWidth="1"/>
    <col min="1283" max="1283" width="18.42578125" style="194" customWidth="1"/>
    <col min="1284" max="1284" width="17.85546875" style="194" customWidth="1"/>
    <col min="1285" max="1285" width="18.7109375" style="194" bestFit="1" customWidth="1"/>
    <col min="1286" max="1286" width="16.28515625" style="194" customWidth="1"/>
    <col min="1287" max="1287" width="18.7109375" style="194" customWidth="1"/>
    <col min="1288" max="1288" width="21.85546875" style="194" bestFit="1" customWidth="1"/>
    <col min="1289" max="1289" width="31.28515625" style="194" customWidth="1"/>
    <col min="1290" max="1290" width="16.140625" style="194" bestFit="1" customWidth="1"/>
    <col min="1291" max="1291" width="12" style="194" bestFit="1" customWidth="1"/>
    <col min="1292" max="1292" width="12.140625" style="194" customWidth="1"/>
    <col min="1293" max="1293" width="14.140625" style="194" customWidth="1"/>
    <col min="1294" max="1294" width="16.28515625" style="194" bestFit="1" customWidth="1"/>
    <col min="1295" max="1529" width="9.140625" style="194"/>
    <col min="1530" max="1530" width="47.140625" style="194" customWidth="1"/>
    <col min="1531" max="1531" width="18.140625" style="194" customWidth="1"/>
    <col min="1532" max="1532" width="18" style="194" customWidth="1"/>
    <col min="1533" max="1533" width="16.28515625" style="194" customWidth="1"/>
    <col min="1534" max="1534" width="16.85546875" style="194" bestFit="1" customWidth="1"/>
    <col min="1535" max="1535" width="18.7109375" style="194" customWidth="1"/>
    <col min="1536" max="1536" width="21.85546875" style="194" bestFit="1" customWidth="1"/>
    <col min="1537" max="1537" width="35.85546875" style="194" customWidth="1"/>
    <col min="1538" max="1538" width="16.140625" style="194" customWidth="1"/>
    <col min="1539" max="1539" width="18.42578125" style="194" customWidth="1"/>
    <col min="1540" max="1540" width="17.85546875" style="194" customWidth="1"/>
    <col min="1541" max="1541" width="18.7109375" style="194" bestFit="1" customWidth="1"/>
    <col min="1542" max="1542" width="16.28515625" style="194" customWidth="1"/>
    <col min="1543" max="1543" width="18.7109375" style="194" customWidth="1"/>
    <col min="1544" max="1544" width="21.85546875" style="194" bestFit="1" customWidth="1"/>
    <col min="1545" max="1545" width="31.28515625" style="194" customWidth="1"/>
    <col min="1546" max="1546" width="16.140625" style="194" bestFit="1" customWidth="1"/>
    <col min="1547" max="1547" width="12" style="194" bestFit="1" customWidth="1"/>
    <col min="1548" max="1548" width="12.140625" style="194" customWidth="1"/>
    <col min="1549" max="1549" width="14.140625" style="194" customWidth="1"/>
    <col min="1550" max="1550" width="16.28515625" style="194" bestFit="1" customWidth="1"/>
    <col min="1551" max="1785" width="9.140625" style="194"/>
    <col min="1786" max="1786" width="47.140625" style="194" customWidth="1"/>
    <col min="1787" max="1787" width="18.140625" style="194" customWidth="1"/>
    <col min="1788" max="1788" width="18" style="194" customWidth="1"/>
    <col min="1789" max="1789" width="16.28515625" style="194" customWidth="1"/>
    <col min="1790" max="1790" width="16.85546875" style="194" bestFit="1" customWidth="1"/>
    <col min="1791" max="1791" width="18.7109375" style="194" customWidth="1"/>
    <col min="1792" max="1792" width="21.85546875" style="194" bestFit="1" customWidth="1"/>
    <col min="1793" max="1793" width="35.85546875" style="194" customWidth="1"/>
    <col min="1794" max="1794" width="16.140625" style="194" customWidth="1"/>
    <col min="1795" max="1795" width="18.42578125" style="194" customWidth="1"/>
    <col min="1796" max="1796" width="17.85546875" style="194" customWidth="1"/>
    <col min="1797" max="1797" width="18.7109375" style="194" bestFit="1" customWidth="1"/>
    <col min="1798" max="1798" width="16.28515625" style="194" customWidth="1"/>
    <col min="1799" max="1799" width="18.7109375" style="194" customWidth="1"/>
    <col min="1800" max="1800" width="21.85546875" style="194" bestFit="1" customWidth="1"/>
    <col min="1801" max="1801" width="31.28515625" style="194" customWidth="1"/>
    <col min="1802" max="1802" width="16.140625" style="194" bestFit="1" customWidth="1"/>
    <col min="1803" max="1803" width="12" style="194" bestFit="1" customWidth="1"/>
    <col min="1804" max="1804" width="12.140625" style="194" customWidth="1"/>
    <col min="1805" max="1805" width="14.140625" style="194" customWidth="1"/>
    <col min="1806" max="1806" width="16.28515625" style="194" bestFit="1" customWidth="1"/>
    <col min="1807" max="2041" width="9.140625" style="194"/>
    <col min="2042" max="2042" width="47.140625" style="194" customWidth="1"/>
    <col min="2043" max="2043" width="18.140625" style="194" customWidth="1"/>
    <col min="2044" max="2044" width="18" style="194" customWidth="1"/>
    <col min="2045" max="2045" width="16.28515625" style="194" customWidth="1"/>
    <col min="2046" max="2046" width="16.85546875" style="194" bestFit="1" customWidth="1"/>
    <col min="2047" max="2047" width="18.7109375" style="194" customWidth="1"/>
    <col min="2048" max="2048" width="21.85546875" style="194" bestFit="1" customWidth="1"/>
    <col min="2049" max="2049" width="35.85546875" style="194" customWidth="1"/>
    <col min="2050" max="2050" width="16.140625" style="194" customWidth="1"/>
    <col min="2051" max="2051" width="18.42578125" style="194" customWidth="1"/>
    <col min="2052" max="2052" width="17.85546875" style="194" customWidth="1"/>
    <col min="2053" max="2053" width="18.7109375" style="194" bestFit="1" customWidth="1"/>
    <col min="2054" max="2054" width="16.28515625" style="194" customWidth="1"/>
    <col min="2055" max="2055" width="18.7109375" style="194" customWidth="1"/>
    <col min="2056" max="2056" width="21.85546875" style="194" bestFit="1" customWidth="1"/>
    <col min="2057" max="2057" width="31.28515625" style="194" customWidth="1"/>
    <col min="2058" max="2058" width="16.140625" style="194" bestFit="1" customWidth="1"/>
    <col min="2059" max="2059" width="12" style="194" bestFit="1" customWidth="1"/>
    <col min="2060" max="2060" width="12.140625" style="194" customWidth="1"/>
    <col min="2061" max="2061" width="14.140625" style="194" customWidth="1"/>
    <col min="2062" max="2062" width="16.28515625" style="194" bestFit="1" customWidth="1"/>
    <col min="2063" max="2297" width="9.140625" style="194"/>
    <col min="2298" max="2298" width="47.140625" style="194" customWidth="1"/>
    <col min="2299" max="2299" width="18.140625" style="194" customWidth="1"/>
    <col min="2300" max="2300" width="18" style="194" customWidth="1"/>
    <col min="2301" max="2301" width="16.28515625" style="194" customWidth="1"/>
    <col min="2302" max="2302" width="16.85546875" style="194" bestFit="1" customWidth="1"/>
    <col min="2303" max="2303" width="18.7109375" style="194" customWidth="1"/>
    <col min="2304" max="2304" width="21.85546875" style="194" bestFit="1" customWidth="1"/>
    <col min="2305" max="2305" width="35.85546875" style="194" customWidth="1"/>
    <col min="2306" max="2306" width="16.140625" style="194" customWidth="1"/>
    <col min="2307" max="2307" width="18.42578125" style="194" customWidth="1"/>
    <col min="2308" max="2308" width="17.85546875" style="194" customWidth="1"/>
    <col min="2309" max="2309" width="18.7109375" style="194" bestFit="1" customWidth="1"/>
    <col min="2310" max="2310" width="16.28515625" style="194" customWidth="1"/>
    <col min="2311" max="2311" width="18.7109375" style="194" customWidth="1"/>
    <col min="2312" max="2312" width="21.85546875" style="194" bestFit="1" customWidth="1"/>
    <col min="2313" max="2313" width="31.28515625" style="194" customWidth="1"/>
    <col min="2314" max="2314" width="16.140625" style="194" bestFit="1" customWidth="1"/>
    <col min="2315" max="2315" width="12" style="194" bestFit="1" customWidth="1"/>
    <col min="2316" max="2316" width="12.140625" style="194" customWidth="1"/>
    <col min="2317" max="2317" width="14.140625" style="194" customWidth="1"/>
    <col min="2318" max="2318" width="16.28515625" style="194" bestFit="1" customWidth="1"/>
    <col min="2319" max="2553" width="9.140625" style="194"/>
    <col min="2554" max="2554" width="47.140625" style="194" customWidth="1"/>
    <col min="2555" max="2555" width="18.140625" style="194" customWidth="1"/>
    <col min="2556" max="2556" width="18" style="194" customWidth="1"/>
    <col min="2557" max="2557" width="16.28515625" style="194" customWidth="1"/>
    <col min="2558" max="2558" width="16.85546875" style="194" bestFit="1" customWidth="1"/>
    <col min="2559" max="2559" width="18.7109375" style="194" customWidth="1"/>
    <col min="2560" max="2560" width="21.85546875" style="194" bestFit="1" customWidth="1"/>
    <col min="2561" max="2561" width="35.85546875" style="194" customWidth="1"/>
    <col min="2562" max="2562" width="16.140625" style="194" customWidth="1"/>
    <col min="2563" max="2563" width="18.42578125" style="194" customWidth="1"/>
    <col min="2564" max="2564" width="17.85546875" style="194" customWidth="1"/>
    <col min="2565" max="2565" width="18.7109375" style="194" bestFit="1" customWidth="1"/>
    <col min="2566" max="2566" width="16.28515625" style="194" customWidth="1"/>
    <col min="2567" max="2567" width="18.7109375" style="194" customWidth="1"/>
    <col min="2568" max="2568" width="21.85546875" style="194" bestFit="1" customWidth="1"/>
    <col min="2569" max="2569" width="31.28515625" style="194" customWidth="1"/>
    <col min="2570" max="2570" width="16.140625" style="194" bestFit="1" customWidth="1"/>
    <col min="2571" max="2571" width="12" style="194" bestFit="1" customWidth="1"/>
    <col min="2572" max="2572" width="12.140625" style="194" customWidth="1"/>
    <col min="2573" max="2573" width="14.140625" style="194" customWidth="1"/>
    <col min="2574" max="2574" width="16.28515625" style="194" bestFit="1" customWidth="1"/>
    <col min="2575" max="2809" width="9.140625" style="194"/>
    <col min="2810" max="2810" width="47.140625" style="194" customWidth="1"/>
    <col min="2811" max="2811" width="18.140625" style="194" customWidth="1"/>
    <col min="2812" max="2812" width="18" style="194" customWidth="1"/>
    <col min="2813" max="2813" width="16.28515625" style="194" customWidth="1"/>
    <col min="2814" max="2814" width="16.85546875" style="194" bestFit="1" customWidth="1"/>
    <col min="2815" max="2815" width="18.7109375" style="194" customWidth="1"/>
    <col min="2816" max="2816" width="21.85546875" style="194" bestFit="1" customWidth="1"/>
    <col min="2817" max="2817" width="35.85546875" style="194" customWidth="1"/>
    <col min="2818" max="2818" width="16.140625" style="194" customWidth="1"/>
    <col min="2819" max="2819" width="18.42578125" style="194" customWidth="1"/>
    <col min="2820" max="2820" width="17.85546875" style="194" customWidth="1"/>
    <col min="2821" max="2821" width="18.7109375" style="194" bestFit="1" customWidth="1"/>
    <col min="2822" max="2822" width="16.28515625" style="194" customWidth="1"/>
    <col min="2823" max="2823" width="18.7109375" style="194" customWidth="1"/>
    <col min="2824" max="2824" width="21.85546875" style="194" bestFit="1" customWidth="1"/>
    <col min="2825" max="2825" width="31.28515625" style="194" customWidth="1"/>
    <col min="2826" max="2826" width="16.140625" style="194" bestFit="1" customWidth="1"/>
    <col min="2827" max="2827" width="12" style="194" bestFit="1" customWidth="1"/>
    <col min="2828" max="2828" width="12.140625" style="194" customWidth="1"/>
    <col min="2829" max="2829" width="14.140625" style="194" customWidth="1"/>
    <col min="2830" max="2830" width="16.28515625" style="194" bestFit="1" customWidth="1"/>
    <col min="2831" max="3065" width="9.140625" style="194"/>
    <col min="3066" max="3066" width="47.140625" style="194" customWidth="1"/>
    <col min="3067" max="3067" width="18.140625" style="194" customWidth="1"/>
    <col min="3068" max="3068" width="18" style="194" customWidth="1"/>
    <col min="3069" max="3069" width="16.28515625" style="194" customWidth="1"/>
    <col min="3070" max="3070" width="16.85546875" style="194" bestFit="1" customWidth="1"/>
    <col min="3071" max="3071" width="18.7109375" style="194" customWidth="1"/>
    <col min="3072" max="3072" width="21.85546875" style="194" bestFit="1" customWidth="1"/>
    <col min="3073" max="3073" width="35.85546875" style="194" customWidth="1"/>
    <col min="3074" max="3074" width="16.140625" style="194" customWidth="1"/>
    <col min="3075" max="3075" width="18.42578125" style="194" customWidth="1"/>
    <col min="3076" max="3076" width="17.85546875" style="194" customWidth="1"/>
    <col min="3077" max="3077" width="18.7109375" style="194" bestFit="1" customWidth="1"/>
    <col min="3078" max="3078" width="16.28515625" style="194" customWidth="1"/>
    <col min="3079" max="3079" width="18.7109375" style="194" customWidth="1"/>
    <col min="3080" max="3080" width="21.85546875" style="194" bestFit="1" customWidth="1"/>
    <col min="3081" max="3081" width="31.28515625" style="194" customWidth="1"/>
    <col min="3082" max="3082" width="16.140625" style="194" bestFit="1" customWidth="1"/>
    <col min="3083" max="3083" width="12" style="194" bestFit="1" customWidth="1"/>
    <col min="3084" max="3084" width="12.140625" style="194" customWidth="1"/>
    <col min="3085" max="3085" width="14.140625" style="194" customWidth="1"/>
    <col min="3086" max="3086" width="16.28515625" style="194" bestFit="1" customWidth="1"/>
    <col min="3087" max="3321" width="9.140625" style="194"/>
    <col min="3322" max="3322" width="47.140625" style="194" customWidth="1"/>
    <col min="3323" max="3323" width="18.140625" style="194" customWidth="1"/>
    <col min="3324" max="3324" width="18" style="194" customWidth="1"/>
    <col min="3325" max="3325" width="16.28515625" style="194" customWidth="1"/>
    <col min="3326" max="3326" width="16.85546875" style="194" bestFit="1" customWidth="1"/>
    <col min="3327" max="3327" width="18.7109375" style="194" customWidth="1"/>
    <col min="3328" max="3328" width="21.85546875" style="194" bestFit="1" customWidth="1"/>
    <col min="3329" max="3329" width="35.85546875" style="194" customWidth="1"/>
    <col min="3330" max="3330" width="16.140625" style="194" customWidth="1"/>
    <col min="3331" max="3331" width="18.42578125" style="194" customWidth="1"/>
    <col min="3332" max="3332" width="17.85546875" style="194" customWidth="1"/>
    <col min="3333" max="3333" width="18.7109375" style="194" bestFit="1" customWidth="1"/>
    <col min="3334" max="3334" width="16.28515625" style="194" customWidth="1"/>
    <col min="3335" max="3335" width="18.7109375" style="194" customWidth="1"/>
    <col min="3336" max="3336" width="21.85546875" style="194" bestFit="1" customWidth="1"/>
    <col min="3337" max="3337" width="31.28515625" style="194" customWidth="1"/>
    <col min="3338" max="3338" width="16.140625" style="194" bestFit="1" customWidth="1"/>
    <col min="3339" max="3339" width="12" style="194" bestFit="1" customWidth="1"/>
    <col min="3340" max="3340" width="12.140625" style="194" customWidth="1"/>
    <col min="3341" max="3341" width="14.140625" style="194" customWidth="1"/>
    <col min="3342" max="3342" width="16.28515625" style="194" bestFit="1" customWidth="1"/>
    <col min="3343" max="3577" width="9.140625" style="194"/>
    <col min="3578" max="3578" width="47.140625" style="194" customWidth="1"/>
    <col min="3579" max="3579" width="18.140625" style="194" customWidth="1"/>
    <col min="3580" max="3580" width="18" style="194" customWidth="1"/>
    <col min="3581" max="3581" width="16.28515625" style="194" customWidth="1"/>
    <col min="3582" max="3582" width="16.85546875" style="194" bestFit="1" customWidth="1"/>
    <col min="3583" max="3583" width="18.7109375" style="194" customWidth="1"/>
    <col min="3584" max="3584" width="21.85546875" style="194" bestFit="1" customWidth="1"/>
    <col min="3585" max="3585" width="35.85546875" style="194" customWidth="1"/>
    <col min="3586" max="3586" width="16.140625" style="194" customWidth="1"/>
    <col min="3587" max="3587" width="18.42578125" style="194" customWidth="1"/>
    <col min="3588" max="3588" width="17.85546875" style="194" customWidth="1"/>
    <col min="3589" max="3589" width="18.7109375" style="194" bestFit="1" customWidth="1"/>
    <col min="3590" max="3590" width="16.28515625" style="194" customWidth="1"/>
    <col min="3591" max="3591" width="18.7109375" style="194" customWidth="1"/>
    <col min="3592" max="3592" width="21.85546875" style="194" bestFit="1" customWidth="1"/>
    <col min="3593" max="3593" width="31.28515625" style="194" customWidth="1"/>
    <col min="3594" max="3594" width="16.140625" style="194" bestFit="1" customWidth="1"/>
    <col min="3595" max="3595" width="12" style="194" bestFit="1" customWidth="1"/>
    <col min="3596" max="3596" width="12.140625" style="194" customWidth="1"/>
    <col min="3597" max="3597" width="14.140625" style="194" customWidth="1"/>
    <col min="3598" max="3598" width="16.28515625" style="194" bestFit="1" customWidth="1"/>
    <col min="3599" max="3833" width="9.140625" style="194"/>
    <col min="3834" max="3834" width="47.140625" style="194" customWidth="1"/>
    <col min="3835" max="3835" width="18.140625" style="194" customWidth="1"/>
    <col min="3836" max="3836" width="18" style="194" customWidth="1"/>
    <col min="3837" max="3837" width="16.28515625" style="194" customWidth="1"/>
    <col min="3838" max="3838" width="16.85546875" style="194" bestFit="1" customWidth="1"/>
    <col min="3839" max="3839" width="18.7109375" style="194" customWidth="1"/>
    <col min="3840" max="3840" width="21.85546875" style="194" bestFit="1" customWidth="1"/>
    <col min="3841" max="3841" width="35.85546875" style="194" customWidth="1"/>
    <col min="3842" max="3842" width="16.140625" style="194" customWidth="1"/>
    <col min="3843" max="3843" width="18.42578125" style="194" customWidth="1"/>
    <col min="3844" max="3844" width="17.85546875" style="194" customWidth="1"/>
    <col min="3845" max="3845" width="18.7109375" style="194" bestFit="1" customWidth="1"/>
    <col min="3846" max="3846" width="16.28515625" style="194" customWidth="1"/>
    <col min="3847" max="3847" width="18.7109375" style="194" customWidth="1"/>
    <col min="3848" max="3848" width="21.85546875" style="194" bestFit="1" customWidth="1"/>
    <col min="3849" max="3849" width="31.28515625" style="194" customWidth="1"/>
    <col min="3850" max="3850" width="16.140625" style="194" bestFit="1" customWidth="1"/>
    <col min="3851" max="3851" width="12" style="194" bestFit="1" customWidth="1"/>
    <col min="3852" max="3852" width="12.140625" style="194" customWidth="1"/>
    <col min="3853" max="3853" width="14.140625" style="194" customWidth="1"/>
    <col min="3854" max="3854" width="16.28515625" style="194" bestFit="1" customWidth="1"/>
    <col min="3855" max="4089" width="9.140625" style="194"/>
    <col min="4090" max="4090" width="47.140625" style="194" customWidth="1"/>
    <col min="4091" max="4091" width="18.140625" style="194" customWidth="1"/>
    <col min="4092" max="4092" width="18" style="194" customWidth="1"/>
    <col min="4093" max="4093" width="16.28515625" style="194" customWidth="1"/>
    <col min="4094" max="4094" width="16.85546875" style="194" bestFit="1" customWidth="1"/>
    <col min="4095" max="4095" width="18.7109375" style="194" customWidth="1"/>
    <col min="4096" max="4096" width="21.85546875" style="194" bestFit="1" customWidth="1"/>
    <col min="4097" max="4097" width="35.85546875" style="194" customWidth="1"/>
    <col min="4098" max="4098" width="16.140625" style="194" customWidth="1"/>
    <col min="4099" max="4099" width="18.42578125" style="194" customWidth="1"/>
    <col min="4100" max="4100" width="17.85546875" style="194" customWidth="1"/>
    <col min="4101" max="4101" width="18.7109375" style="194" bestFit="1" customWidth="1"/>
    <col min="4102" max="4102" width="16.28515625" style="194" customWidth="1"/>
    <col min="4103" max="4103" width="18.7109375" style="194" customWidth="1"/>
    <col min="4104" max="4104" width="21.85546875" style="194" bestFit="1" customWidth="1"/>
    <col min="4105" max="4105" width="31.28515625" style="194" customWidth="1"/>
    <col min="4106" max="4106" width="16.140625" style="194" bestFit="1" customWidth="1"/>
    <col min="4107" max="4107" width="12" style="194" bestFit="1" customWidth="1"/>
    <col min="4108" max="4108" width="12.140625" style="194" customWidth="1"/>
    <col min="4109" max="4109" width="14.140625" style="194" customWidth="1"/>
    <col min="4110" max="4110" width="16.28515625" style="194" bestFit="1" customWidth="1"/>
    <col min="4111" max="4345" width="9.140625" style="194"/>
    <col min="4346" max="4346" width="47.140625" style="194" customWidth="1"/>
    <col min="4347" max="4347" width="18.140625" style="194" customWidth="1"/>
    <col min="4348" max="4348" width="18" style="194" customWidth="1"/>
    <col min="4349" max="4349" width="16.28515625" style="194" customWidth="1"/>
    <col min="4350" max="4350" width="16.85546875" style="194" bestFit="1" customWidth="1"/>
    <col min="4351" max="4351" width="18.7109375" style="194" customWidth="1"/>
    <col min="4352" max="4352" width="21.85546875" style="194" bestFit="1" customWidth="1"/>
    <col min="4353" max="4353" width="35.85546875" style="194" customWidth="1"/>
    <col min="4354" max="4354" width="16.140625" style="194" customWidth="1"/>
    <col min="4355" max="4355" width="18.42578125" style="194" customWidth="1"/>
    <col min="4356" max="4356" width="17.85546875" style="194" customWidth="1"/>
    <col min="4357" max="4357" width="18.7109375" style="194" bestFit="1" customWidth="1"/>
    <col min="4358" max="4358" width="16.28515625" style="194" customWidth="1"/>
    <col min="4359" max="4359" width="18.7109375" style="194" customWidth="1"/>
    <col min="4360" max="4360" width="21.85546875" style="194" bestFit="1" customWidth="1"/>
    <col min="4361" max="4361" width="31.28515625" style="194" customWidth="1"/>
    <col min="4362" max="4362" width="16.140625" style="194" bestFit="1" customWidth="1"/>
    <col min="4363" max="4363" width="12" style="194" bestFit="1" customWidth="1"/>
    <col min="4364" max="4364" width="12.140625" style="194" customWidth="1"/>
    <col min="4365" max="4365" width="14.140625" style="194" customWidth="1"/>
    <col min="4366" max="4366" width="16.28515625" style="194" bestFit="1" customWidth="1"/>
    <col min="4367" max="4601" width="9.140625" style="194"/>
    <col min="4602" max="4602" width="47.140625" style="194" customWidth="1"/>
    <col min="4603" max="4603" width="18.140625" style="194" customWidth="1"/>
    <col min="4604" max="4604" width="18" style="194" customWidth="1"/>
    <col min="4605" max="4605" width="16.28515625" style="194" customWidth="1"/>
    <col min="4606" max="4606" width="16.85546875" style="194" bestFit="1" customWidth="1"/>
    <col min="4607" max="4607" width="18.7109375" style="194" customWidth="1"/>
    <col min="4608" max="4608" width="21.85546875" style="194" bestFit="1" customWidth="1"/>
    <col min="4609" max="4609" width="35.85546875" style="194" customWidth="1"/>
    <col min="4610" max="4610" width="16.140625" style="194" customWidth="1"/>
    <col min="4611" max="4611" width="18.42578125" style="194" customWidth="1"/>
    <col min="4612" max="4612" width="17.85546875" style="194" customWidth="1"/>
    <col min="4613" max="4613" width="18.7109375" style="194" bestFit="1" customWidth="1"/>
    <col min="4614" max="4614" width="16.28515625" style="194" customWidth="1"/>
    <col min="4615" max="4615" width="18.7109375" style="194" customWidth="1"/>
    <col min="4616" max="4616" width="21.85546875" style="194" bestFit="1" customWidth="1"/>
    <col min="4617" max="4617" width="31.28515625" style="194" customWidth="1"/>
    <col min="4618" max="4618" width="16.140625" style="194" bestFit="1" customWidth="1"/>
    <col min="4619" max="4619" width="12" style="194" bestFit="1" customWidth="1"/>
    <col min="4620" max="4620" width="12.140625" style="194" customWidth="1"/>
    <col min="4621" max="4621" width="14.140625" style="194" customWidth="1"/>
    <col min="4622" max="4622" width="16.28515625" style="194" bestFit="1" customWidth="1"/>
    <col min="4623" max="4857" width="9.140625" style="194"/>
    <col min="4858" max="4858" width="47.140625" style="194" customWidth="1"/>
    <col min="4859" max="4859" width="18.140625" style="194" customWidth="1"/>
    <col min="4860" max="4860" width="18" style="194" customWidth="1"/>
    <col min="4861" max="4861" width="16.28515625" style="194" customWidth="1"/>
    <col min="4862" max="4862" width="16.85546875" style="194" bestFit="1" customWidth="1"/>
    <col min="4863" max="4863" width="18.7109375" style="194" customWidth="1"/>
    <col min="4864" max="4864" width="21.85546875" style="194" bestFit="1" customWidth="1"/>
    <col min="4865" max="4865" width="35.85546875" style="194" customWidth="1"/>
    <col min="4866" max="4866" width="16.140625" style="194" customWidth="1"/>
    <col min="4867" max="4867" width="18.42578125" style="194" customWidth="1"/>
    <col min="4868" max="4868" width="17.85546875" style="194" customWidth="1"/>
    <col min="4869" max="4869" width="18.7109375" style="194" bestFit="1" customWidth="1"/>
    <col min="4870" max="4870" width="16.28515625" style="194" customWidth="1"/>
    <col min="4871" max="4871" width="18.7109375" style="194" customWidth="1"/>
    <col min="4872" max="4872" width="21.85546875" style="194" bestFit="1" customWidth="1"/>
    <col min="4873" max="4873" width="31.28515625" style="194" customWidth="1"/>
    <col min="4874" max="4874" width="16.140625" style="194" bestFit="1" customWidth="1"/>
    <col min="4875" max="4875" width="12" style="194" bestFit="1" customWidth="1"/>
    <col min="4876" max="4876" width="12.140625" style="194" customWidth="1"/>
    <col min="4877" max="4877" width="14.140625" style="194" customWidth="1"/>
    <col min="4878" max="4878" width="16.28515625" style="194" bestFit="1" customWidth="1"/>
    <col min="4879" max="5113" width="9.140625" style="194"/>
    <col min="5114" max="5114" width="47.140625" style="194" customWidth="1"/>
    <col min="5115" max="5115" width="18.140625" style="194" customWidth="1"/>
    <col min="5116" max="5116" width="18" style="194" customWidth="1"/>
    <col min="5117" max="5117" width="16.28515625" style="194" customWidth="1"/>
    <col min="5118" max="5118" width="16.85546875" style="194" bestFit="1" customWidth="1"/>
    <col min="5119" max="5119" width="18.7109375" style="194" customWidth="1"/>
    <col min="5120" max="5120" width="21.85546875" style="194" bestFit="1" customWidth="1"/>
    <col min="5121" max="5121" width="35.85546875" style="194" customWidth="1"/>
    <col min="5122" max="5122" width="16.140625" style="194" customWidth="1"/>
    <col min="5123" max="5123" width="18.42578125" style="194" customWidth="1"/>
    <col min="5124" max="5124" width="17.85546875" style="194" customWidth="1"/>
    <col min="5125" max="5125" width="18.7109375" style="194" bestFit="1" customWidth="1"/>
    <col min="5126" max="5126" width="16.28515625" style="194" customWidth="1"/>
    <col min="5127" max="5127" width="18.7109375" style="194" customWidth="1"/>
    <col min="5128" max="5128" width="21.85546875" style="194" bestFit="1" customWidth="1"/>
    <col min="5129" max="5129" width="31.28515625" style="194" customWidth="1"/>
    <col min="5130" max="5130" width="16.140625" style="194" bestFit="1" customWidth="1"/>
    <col min="5131" max="5131" width="12" style="194" bestFit="1" customWidth="1"/>
    <col min="5132" max="5132" width="12.140625" style="194" customWidth="1"/>
    <col min="5133" max="5133" width="14.140625" style="194" customWidth="1"/>
    <col min="5134" max="5134" width="16.28515625" style="194" bestFit="1" customWidth="1"/>
    <col min="5135" max="5369" width="9.140625" style="194"/>
    <col min="5370" max="5370" width="47.140625" style="194" customWidth="1"/>
    <col min="5371" max="5371" width="18.140625" style="194" customWidth="1"/>
    <col min="5372" max="5372" width="18" style="194" customWidth="1"/>
    <col min="5373" max="5373" width="16.28515625" style="194" customWidth="1"/>
    <col min="5374" max="5374" width="16.85546875" style="194" bestFit="1" customWidth="1"/>
    <col min="5375" max="5375" width="18.7109375" style="194" customWidth="1"/>
    <col min="5376" max="5376" width="21.85546875" style="194" bestFit="1" customWidth="1"/>
    <col min="5377" max="5377" width="35.85546875" style="194" customWidth="1"/>
    <col min="5378" max="5378" width="16.140625" style="194" customWidth="1"/>
    <col min="5379" max="5379" width="18.42578125" style="194" customWidth="1"/>
    <col min="5380" max="5380" width="17.85546875" style="194" customWidth="1"/>
    <col min="5381" max="5381" width="18.7109375" style="194" bestFit="1" customWidth="1"/>
    <col min="5382" max="5382" width="16.28515625" style="194" customWidth="1"/>
    <col min="5383" max="5383" width="18.7109375" style="194" customWidth="1"/>
    <col min="5384" max="5384" width="21.85546875" style="194" bestFit="1" customWidth="1"/>
    <col min="5385" max="5385" width="31.28515625" style="194" customWidth="1"/>
    <col min="5386" max="5386" width="16.140625" style="194" bestFit="1" customWidth="1"/>
    <col min="5387" max="5387" width="12" style="194" bestFit="1" customWidth="1"/>
    <col min="5388" max="5388" width="12.140625" style="194" customWidth="1"/>
    <col min="5389" max="5389" width="14.140625" style="194" customWidth="1"/>
    <col min="5390" max="5390" width="16.28515625" style="194" bestFit="1" customWidth="1"/>
    <col min="5391" max="5625" width="9.140625" style="194"/>
    <col min="5626" max="5626" width="47.140625" style="194" customWidth="1"/>
    <col min="5627" max="5627" width="18.140625" style="194" customWidth="1"/>
    <col min="5628" max="5628" width="18" style="194" customWidth="1"/>
    <col min="5629" max="5629" width="16.28515625" style="194" customWidth="1"/>
    <col min="5630" max="5630" width="16.85546875" style="194" bestFit="1" customWidth="1"/>
    <col min="5631" max="5631" width="18.7109375" style="194" customWidth="1"/>
    <col min="5632" max="5632" width="21.85546875" style="194" bestFit="1" customWidth="1"/>
    <col min="5633" max="5633" width="35.85546875" style="194" customWidth="1"/>
    <col min="5634" max="5634" width="16.140625" style="194" customWidth="1"/>
    <col min="5635" max="5635" width="18.42578125" style="194" customWidth="1"/>
    <col min="5636" max="5636" width="17.85546875" style="194" customWidth="1"/>
    <col min="5637" max="5637" width="18.7109375" style="194" bestFit="1" customWidth="1"/>
    <col min="5638" max="5638" width="16.28515625" style="194" customWidth="1"/>
    <col min="5639" max="5639" width="18.7109375" style="194" customWidth="1"/>
    <col min="5640" max="5640" width="21.85546875" style="194" bestFit="1" customWidth="1"/>
    <col min="5641" max="5641" width="31.28515625" style="194" customWidth="1"/>
    <col min="5642" max="5642" width="16.140625" style="194" bestFit="1" customWidth="1"/>
    <col min="5643" max="5643" width="12" style="194" bestFit="1" customWidth="1"/>
    <col min="5644" max="5644" width="12.140625" style="194" customWidth="1"/>
    <col min="5645" max="5645" width="14.140625" style="194" customWidth="1"/>
    <col min="5646" max="5646" width="16.28515625" style="194" bestFit="1" customWidth="1"/>
    <col min="5647" max="5881" width="9.140625" style="194"/>
    <col min="5882" max="5882" width="47.140625" style="194" customWidth="1"/>
    <col min="5883" max="5883" width="18.140625" style="194" customWidth="1"/>
    <col min="5884" max="5884" width="18" style="194" customWidth="1"/>
    <col min="5885" max="5885" width="16.28515625" style="194" customWidth="1"/>
    <col min="5886" max="5886" width="16.85546875" style="194" bestFit="1" customWidth="1"/>
    <col min="5887" max="5887" width="18.7109375" style="194" customWidth="1"/>
    <col min="5888" max="5888" width="21.85546875" style="194" bestFit="1" customWidth="1"/>
    <col min="5889" max="5889" width="35.85546875" style="194" customWidth="1"/>
    <col min="5890" max="5890" width="16.140625" style="194" customWidth="1"/>
    <col min="5891" max="5891" width="18.42578125" style="194" customWidth="1"/>
    <col min="5892" max="5892" width="17.85546875" style="194" customWidth="1"/>
    <col min="5893" max="5893" width="18.7109375" style="194" bestFit="1" customWidth="1"/>
    <col min="5894" max="5894" width="16.28515625" style="194" customWidth="1"/>
    <col min="5895" max="5895" width="18.7109375" style="194" customWidth="1"/>
    <col min="5896" max="5896" width="21.85546875" style="194" bestFit="1" customWidth="1"/>
    <col min="5897" max="5897" width="31.28515625" style="194" customWidth="1"/>
    <col min="5898" max="5898" width="16.140625" style="194" bestFit="1" customWidth="1"/>
    <col min="5899" max="5899" width="12" style="194" bestFit="1" customWidth="1"/>
    <col min="5900" max="5900" width="12.140625" style="194" customWidth="1"/>
    <col min="5901" max="5901" width="14.140625" style="194" customWidth="1"/>
    <col min="5902" max="5902" width="16.28515625" style="194" bestFit="1" customWidth="1"/>
    <col min="5903" max="6137" width="9.140625" style="194"/>
    <col min="6138" max="6138" width="47.140625" style="194" customWidth="1"/>
    <col min="6139" max="6139" width="18.140625" style="194" customWidth="1"/>
    <col min="6140" max="6140" width="18" style="194" customWidth="1"/>
    <col min="6141" max="6141" width="16.28515625" style="194" customWidth="1"/>
    <col min="6142" max="6142" width="16.85546875" style="194" bestFit="1" customWidth="1"/>
    <col min="6143" max="6143" width="18.7109375" style="194" customWidth="1"/>
    <col min="6144" max="6144" width="21.85546875" style="194" bestFit="1" customWidth="1"/>
    <col min="6145" max="6145" width="35.85546875" style="194" customWidth="1"/>
    <col min="6146" max="6146" width="16.140625" style="194" customWidth="1"/>
    <col min="6147" max="6147" width="18.42578125" style="194" customWidth="1"/>
    <col min="6148" max="6148" width="17.85546875" style="194" customWidth="1"/>
    <col min="6149" max="6149" width="18.7109375" style="194" bestFit="1" customWidth="1"/>
    <col min="6150" max="6150" width="16.28515625" style="194" customWidth="1"/>
    <col min="6151" max="6151" width="18.7109375" style="194" customWidth="1"/>
    <col min="6152" max="6152" width="21.85546875" style="194" bestFit="1" customWidth="1"/>
    <col min="6153" max="6153" width="31.28515625" style="194" customWidth="1"/>
    <col min="6154" max="6154" width="16.140625" style="194" bestFit="1" customWidth="1"/>
    <col min="6155" max="6155" width="12" style="194" bestFit="1" customWidth="1"/>
    <col min="6156" max="6156" width="12.140625" style="194" customWidth="1"/>
    <col min="6157" max="6157" width="14.140625" style="194" customWidth="1"/>
    <col min="6158" max="6158" width="16.28515625" style="194" bestFit="1" customWidth="1"/>
    <col min="6159" max="6393" width="9.140625" style="194"/>
    <col min="6394" max="6394" width="47.140625" style="194" customWidth="1"/>
    <col min="6395" max="6395" width="18.140625" style="194" customWidth="1"/>
    <col min="6396" max="6396" width="18" style="194" customWidth="1"/>
    <col min="6397" max="6397" width="16.28515625" style="194" customWidth="1"/>
    <col min="6398" max="6398" width="16.85546875" style="194" bestFit="1" customWidth="1"/>
    <col min="6399" max="6399" width="18.7109375" style="194" customWidth="1"/>
    <col min="6400" max="6400" width="21.85546875" style="194" bestFit="1" customWidth="1"/>
    <col min="6401" max="6401" width="35.85546875" style="194" customWidth="1"/>
    <col min="6402" max="6402" width="16.140625" style="194" customWidth="1"/>
    <col min="6403" max="6403" width="18.42578125" style="194" customWidth="1"/>
    <col min="6404" max="6404" width="17.85546875" style="194" customWidth="1"/>
    <col min="6405" max="6405" width="18.7109375" style="194" bestFit="1" customWidth="1"/>
    <col min="6406" max="6406" width="16.28515625" style="194" customWidth="1"/>
    <col min="6407" max="6407" width="18.7109375" style="194" customWidth="1"/>
    <col min="6408" max="6408" width="21.85546875" style="194" bestFit="1" customWidth="1"/>
    <col min="6409" max="6409" width="31.28515625" style="194" customWidth="1"/>
    <col min="6410" max="6410" width="16.140625" style="194" bestFit="1" customWidth="1"/>
    <col min="6411" max="6411" width="12" style="194" bestFit="1" customWidth="1"/>
    <col min="6412" max="6412" width="12.140625" style="194" customWidth="1"/>
    <col min="6413" max="6413" width="14.140625" style="194" customWidth="1"/>
    <col min="6414" max="6414" width="16.28515625" style="194" bestFit="1" customWidth="1"/>
    <col min="6415" max="6649" width="9.140625" style="194"/>
    <col min="6650" max="6650" width="47.140625" style="194" customWidth="1"/>
    <col min="6651" max="6651" width="18.140625" style="194" customWidth="1"/>
    <col min="6652" max="6652" width="18" style="194" customWidth="1"/>
    <col min="6653" max="6653" width="16.28515625" style="194" customWidth="1"/>
    <col min="6654" max="6654" width="16.85546875" style="194" bestFit="1" customWidth="1"/>
    <col min="6655" max="6655" width="18.7109375" style="194" customWidth="1"/>
    <col min="6656" max="6656" width="21.85546875" style="194" bestFit="1" customWidth="1"/>
    <col min="6657" max="6657" width="35.85546875" style="194" customWidth="1"/>
    <col min="6658" max="6658" width="16.140625" style="194" customWidth="1"/>
    <col min="6659" max="6659" width="18.42578125" style="194" customWidth="1"/>
    <col min="6660" max="6660" width="17.85546875" style="194" customWidth="1"/>
    <col min="6661" max="6661" width="18.7109375" style="194" bestFit="1" customWidth="1"/>
    <col min="6662" max="6662" width="16.28515625" style="194" customWidth="1"/>
    <col min="6663" max="6663" width="18.7109375" style="194" customWidth="1"/>
    <col min="6664" max="6664" width="21.85546875" style="194" bestFit="1" customWidth="1"/>
    <col min="6665" max="6665" width="31.28515625" style="194" customWidth="1"/>
    <col min="6666" max="6666" width="16.140625" style="194" bestFit="1" customWidth="1"/>
    <col min="6667" max="6667" width="12" style="194" bestFit="1" customWidth="1"/>
    <col min="6668" max="6668" width="12.140625" style="194" customWidth="1"/>
    <col min="6669" max="6669" width="14.140625" style="194" customWidth="1"/>
    <col min="6670" max="6670" width="16.28515625" style="194" bestFit="1" customWidth="1"/>
    <col min="6671" max="6905" width="9.140625" style="194"/>
    <col min="6906" max="6906" width="47.140625" style="194" customWidth="1"/>
    <col min="6907" max="6907" width="18.140625" style="194" customWidth="1"/>
    <col min="6908" max="6908" width="18" style="194" customWidth="1"/>
    <col min="6909" max="6909" width="16.28515625" style="194" customWidth="1"/>
    <col min="6910" max="6910" width="16.85546875" style="194" bestFit="1" customWidth="1"/>
    <col min="6911" max="6911" width="18.7109375" style="194" customWidth="1"/>
    <col min="6912" max="6912" width="21.85546875" style="194" bestFit="1" customWidth="1"/>
    <col min="6913" max="6913" width="35.85546875" style="194" customWidth="1"/>
    <col min="6914" max="6914" width="16.140625" style="194" customWidth="1"/>
    <col min="6915" max="6915" width="18.42578125" style="194" customWidth="1"/>
    <col min="6916" max="6916" width="17.85546875" style="194" customWidth="1"/>
    <col min="6917" max="6917" width="18.7109375" style="194" bestFit="1" customWidth="1"/>
    <col min="6918" max="6918" width="16.28515625" style="194" customWidth="1"/>
    <col min="6919" max="6919" width="18.7109375" style="194" customWidth="1"/>
    <col min="6920" max="6920" width="21.85546875" style="194" bestFit="1" customWidth="1"/>
    <col min="6921" max="6921" width="31.28515625" style="194" customWidth="1"/>
    <col min="6922" max="6922" width="16.140625" style="194" bestFit="1" customWidth="1"/>
    <col min="6923" max="6923" width="12" style="194" bestFit="1" customWidth="1"/>
    <col min="6924" max="6924" width="12.140625" style="194" customWidth="1"/>
    <col min="6925" max="6925" width="14.140625" style="194" customWidth="1"/>
    <col min="6926" max="6926" width="16.28515625" style="194" bestFit="1" customWidth="1"/>
    <col min="6927" max="7161" width="9.140625" style="194"/>
    <col min="7162" max="7162" width="47.140625" style="194" customWidth="1"/>
    <col min="7163" max="7163" width="18.140625" style="194" customWidth="1"/>
    <col min="7164" max="7164" width="18" style="194" customWidth="1"/>
    <col min="7165" max="7165" width="16.28515625" style="194" customWidth="1"/>
    <col min="7166" max="7166" width="16.85546875" style="194" bestFit="1" customWidth="1"/>
    <col min="7167" max="7167" width="18.7109375" style="194" customWidth="1"/>
    <col min="7168" max="7168" width="21.85546875" style="194" bestFit="1" customWidth="1"/>
    <col min="7169" max="7169" width="35.85546875" style="194" customWidth="1"/>
    <col min="7170" max="7170" width="16.140625" style="194" customWidth="1"/>
    <col min="7171" max="7171" width="18.42578125" style="194" customWidth="1"/>
    <col min="7172" max="7172" width="17.85546875" style="194" customWidth="1"/>
    <col min="7173" max="7173" width="18.7109375" style="194" bestFit="1" customWidth="1"/>
    <col min="7174" max="7174" width="16.28515625" style="194" customWidth="1"/>
    <col min="7175" max="7175" width="18.7109375" style="194" customWidth="1"/>
    <col min="7176" max="7176" width="21.85546875" style="194" bestFit="1" customWidth="1"/>
    <col min="7177" max="7177" width="31.28515625" style="194" customWidth="1"/>
    <col min="7178" max="7178" width="16.140625" style="194" bestFit="1" customWidth="1"/>
    <col min="7179" max="7179" width="12" style="194" bestFit="1" customWidth="1"/>
    <col min="7180" max="7180" width="12.140625" style="194" customWidth="1"/>
    <col min="7181" max="7181" width="14.140625" style="194" customWidth="1"/>
    <col min="7182" max="7182" width="16.28515625" style="194" bestFit="1" customWidth="1"/>
    <col min="7183" max="7417" width="9.140625" style="194"/>
    <col min="7418" max="7418" width="47.140625" style="194" customWidth="1"/>
    <col min="7419" max="7419" width="18.140625" style="194" customWidth="1"/>
    <col min="7420" max="7420" width="18" style="194" customWidth="1"/>
    <col min="7421" max="7421" width="16.28515625" style="194" customWidth="1"/>
    <col min="7422" max="7422" width="16.85546875" style="194" bestFit="1" customWidth="1"/>
    <col min="7423" max="7423" width="18.7109375" style="194" customWidth="1"/>
    <col min="7424" max="7424" width="21.85546875" style="194" bestFit="1" customWidth="1"/>
    <col min="7425" max="7425" width="35.85546875" style="194" customWidth="1"/>
    <col min="7426" max="7426" width="16.140625" style="194" customWidth="1"/>
    <col min="7427" max="7427" width="18.42578125" style="194" customWidth="1"/>
    <col min="7428" max="7428" width="17.85546875" style="194" customWidth="1"/>
    <col min="7429" max="7429" width="18.7109375" style="194" bestFit="1" customWidth="1"/>
    <col min="7430" max="7430" width="16.28515625" style="194" customWidth="1"/>
    <col min="7431" max="7431" width="18.7109375" style="194" customWidth="1"/>
    <col min="7432" max="7432" width="21.85546875" style="194" bestFit="1" customWidth="1"/>
    <col min="7433" max="7433" width="31.28515625" style="194" customWidth="1"/>
    <col min="7434" max="7434" width="16.140625" style="194" bestFit="1" customWidth="1"/>
    <col min="7435" max="7435" width="12" style="194" bestFit="1" customWidth="1"/>
    <col min="7436" max="7436" width="12.140625" style="194" customWidth="1"/>
    <col min="7437" max="7437" width="14.140625" style="194" customWidth="1"/>
    <col min="7438" max="7438" width="16.28515625" style="194" bestFit="1" customWidth="1"/>
    <col min="7439" max="7673" width="9.140625" style="194"/>
    <col min="7674" max="7674" width="47.140625" style="194" customWidth="1"/>
    <col min="7675" max="7675" width="18.140625" style="194" customWidth="1"/>
    <col min="7676" max="7676" width="18" style="194" customWidth="1"/>
    <col min="7677" max="7677" width="16.28515625" style="194" customWidth="1"/>
    <col min="7678" max="7678" width="16.85546875" style="194" bestFit="1" customWidth="1"/>
    <col min="7679" max="7679" width="18.7109375" style="194" customWidth="1"/>
    <col min="7680" max="7680" width="21.85546875" style="194" bestFit="1" customWidth="1"/>
    <col min="7681" max="7681" width="35.85546875" style="194" customWidth="1"/>
    <col min="7682" max="7682" width="16.140625" style="194" customWidth="1"/>
    <col min="7683" max="7683" width="18.42578125" style="194" customWidth="1"/>
    <col min="7684" max="7684" width="17.85546875" style="194" customWidth="1"/>
    <col min="7685" max="7685" width="18.7109375" style="194" bestFit="1" customWidth="1"/>
    <col min="7686" max="7686" width="16.28515625" style="194" customWidth="1"/>
    <col min="7687" max="7687" width="18.7109375" style="194" customWidth="1"/>
    <col min="7688" max="7688" width="21.85546875" style="194" bestFit="1" customWidth="1"/>
    <col min="7689" max="7689" width="31.28515625" style="194" customWidth="1"/>
    <col min="7690" max="7690" width="16.140625" style="194" bestFit="1" customWidth="1"/>
    <col min="7691" max="7691" width="12" style="194" bestFit="1" customWidth="1"/>
    <col min="7692" max="7692" width="12.140625" style="194" customWidth="1"/>
    <col min="7693" max="7693" width="14.140625" style="194" customWidth="1"/>
    <col min="7694" max="7694" width="16.28515625" style="194" bestFit="1" customWidth="1"/>
    <col min="7695" max="7929" width="9.140625" style="194"/>
    <col min="7930" max="7930" width="47.140625" style="194" customWidth="1"/>
    <col min="7931" max="7931" width="18.140625" style="194" customWidth="1"/>
    <col min="7932" max="7932" width="18" style="194" customWidth="1"/>
    <col min="7933" max="7933" width="16.28515625" style="194" customWidth="1"/>
    <col min="7934" max="7934" width="16.85546875" style="194" bestFit="1" customWidth="1"/>
    <col min="7935" max="7935" width="18.7109375" style="194" customWidth="1"/>
    <col min="7936" max="7936" width="21.85546875" style="194" bestFit="1" customWidth="1"/>
    <col min="7937" max="7937" width="35.85546875" style="194" customWidth="1"/>
    <col min="7938" max="7938" width="16.140625" style="194" customWidth="1"/>
    <col min="7939" max="7939" width="18.42578125" style="194" customWidth="1"/>
    <col min="7940" max="7940" width="17.85546875" style="194" customWidth="1"/>
    <col min="7941" max="7941" width="18.7109375" style="194" bestFit="1" customWidth="1"/>
    <col min="7942" max="7942" width="16.28515625" style="194" customWidth="1"/>
    <col min="7943" max="7943" width="18.7109375" style="194" customWidth="1"/>
    <col min="7944" max="7944" width="21.85546875" style="194" bestFit="1" customWidth="1"/>
    <col min="7945" max="7945" width="31.28515625" style="194" customWidth="1"/>
    <col min="7946" max="7946" width="16.140625" style="194" bestFit="1" customWidth="1"/>
    <col min="7947" max="7947" width="12" style="194" bestFit="1" customWidth="1"/>
    <col min="7948" max="7948" width="12.140625" style="194" customWidth="1"/>
    <col min="7949" max="7949" width="14.140625" style="194" customWidth="1"/>
    <col min="7950" max="7950" width="16.28515625" style="194" bestFit="1" customWidth="1"/>
    <col min="7951" max="8185" width="9.140625" style="194"/>
    <col min="8186" max="8186" width="47.140625" style="194" customWidth="1"/>
    <col min="8187" max="8187" width="18.140625" style="194" customWidth="1"/>
    <col min="8188" max="8188" width="18" style="194" customWidth="1"/>
    <col min="8189" max="8189" width="16.28515625" style="194" customWidth="1"/>
    <col min="8190" max="8190" width="16.85546875" style="194" bestFit="1" customWidth="1"/>
    <col min="8191" max="8191" width="18.7109375" style="194" customWidth="1"/>
    <col min="8192" max="8192" width="21.85546875" style="194" bestFit="1" customWidth="1"/>
    <col min="8193" max="8193" width="35.85546875" style="194" customWidth="1"/>
    <col min="8194" max="8194" width="16.140625" style="194" customWidth="1"/>
    <col min="8195" max="8195" width="18.42578125" style="194" customWidth="1"/>
    <col min="8196" max="8196" width="17.85546875" style="194" customWidth="1"/>
    <col min="8197" max="8197" width="18.7109375" style="194" bestFit="1" customWidth="1"/>
    <col min="8198" max="8198" width="16.28515625" style="194" customWidth="1"/>
    <col min="8199" max="8199" width="18.7109375" style="194" customWidth="1"/>
    <col min="8200" max="8200" width="21.85546875" style="194" bestFit="1" customWidth="1"/>
    <col min="8201" max="8201" width="31.28515625" style="194" customWidth="1"/>
    <col min="8202" max="8202" width="16.140625" style="194" bestFit="1" customWidth="1"/>
    <col min="8203" max="8203" width="12" style="194" bestFit="1" customWidth="1"/>
    <col min="8204" max="8204" width="12.140625" style="194" customWidth="1"/>
    <col min="8205" max="8205" width="14.140625" style="194" customWidth="1"/>
    <col min="8206" max="8206" width="16.28515625" style="194" bestFit="1" customWidth="1"/>
    <col min="8207" max="8441" width="9.140625" style="194"/>
    <col min="8442" max="8442" width="47.140625" style="194" customWidth="1"/>
    <col min="8443" max="8443" width="18.140625" style="194" customWidth="1"/>
    <col min="8444" max="8444" width="18" style="194" customWidth="1"/>
    <col min="8445" max="8445" width="16.28515625" style="194" customWidth="1"/>
    <col min="8446" max="8446" width="16.85546875" style="194" bestFit="1" customWidth="1"/>
    <col min="8447" max="8447" width="18.7109375" style="194" customWidth="1"/>
    <col min="8448" max="8448" width="21.85546875" style="194" bestFit="1" customWidth="1"/>
    <col min="8449" max="8449" width="35.85546875" style="194" customWidth="1"/>
    <col min="8450" max="8450" width="16.140625" style="194" customWidth="1"/>
    <col min="8451" max="8451" width="18.42578125" style="194" customWidth="1"/>
    <col min="8452" max="8452" width="17.85546875" style="194" customWidth="1"/>
    <col min="8453" max="8453" width="18.7109375" style="194" bestFit="1" customWidth="1"/>
    <col min="8454" max="8454" width="16.28515625" style="194" customWidth="1"/>
    <col min="8455" max="8455" width="18.7109375" style="194" customWidth="1"/>
    <col min="8456" max="8456" width="21.85546875" style="194" bestFit="1" customWidth="1"/>
    <col min="8457" max="8457" width="31.28515625" style="194" customWidth="1"/>
    <col min="8458" max="8458" width="16.140625" style="194" bestFit="1" customWidth="1"/>
    <col min="8459" max="8459" width="12" style="194" bestFit="1" customWidth="1"/>
    <col min="8460" max="8460" width="12.140625" style="194" customWidth="1"/>
    <col min="8461" max="8461" width="14.140625" style="194" customWidth="1"/>
    <col min="8462" max="8462" width="16.28515625" style="194" bestFit="1" customWidth="1"/>
    <col min="8463" max="8697" width="9.140625" style="194"/>
    <col min="8698" max="8698" width="47.140625" style="194" customWidth="1"/>
    <col min="8699" max="8699" width="18.140625" style="194" customWidth="1"/>
    <col min="8700" max="8700" width="18" style="194" customWidth="1"/>
    <col min="8701" max="8701" width="16.28515625" style="194" customWidth="1"/>
    <col min="8702" max="8702" width="16.85546875" style="194" bestFit="1" customWidth="1"/>
    <col min="8703" max="8703" width="18.7109375" style="194" customWidth="1"/>
    <col min="8704" max="8704" width="21.85546875" style="194" bestFit="1" customWidth="1"/>
    <col min="8705" max="8705" width="35.85546875" style="194" customWidth="1"/>
    <col min="8706" max="8706" width="16.140625" style="194" customWidth="1"/>
    <col min="8707" max="8707" width="18.42578125" style="194" customWidth="1"/>
    <col min="8708" max="8708" width="17.85546875" style="194" customWidth="1"/>
    <col min="8709" max="8709" width="18.7109375" style="194" bestFit="1" customWidth="1"/>
    <col min="8710" max="8710" width="16.28515625" style="194" customWidth="1"/>
    <col min="8711" max="8711" width="18.7109375" style="194" customWidth="1"/>
    <col min="8712" max="8712" width="21.85546875" style="194" bestFit="1" customWidth="1"/>
    <col min="8713" max="8713" width="31.28515625" style="194" customWidth="1"/>
    <col min="8714" max="8714" width="16.140625" style="194" bestFit="1" customWidth="1"/>
    <col min="8715" max="8715" width="12" style="194" bestFit="1" customWidth="1"/>
    <col min="8716" max="8716" width="12.140625" style="194" customWidth="1"/>
    <col min="8717" max="8717" width="14.140625" style="194" customWidth="1"/>
    <col min="8718" max="8718" width="16.28515625" style="194" bestFit="1" customWidth="1"/>
    <col min="8719" max="8953" width="9.140625" style="194"/>
    <col min="8954" max="8954" width="47.140625" style="194" customWidth="1"/>
    <col min="8955" max="8955" width="18.140625" style="194" customWidth="1"/>
    <col min="8956" max="8956" width="18" style="194" customWidth="1"/>
    <col min="8957" max="8957" width="16.28515625" style="194" customWidth="1"/>
    <col min="8958" max="8958" width="16.85546875" style="194" bestFit="1" customWidth="1"/>
    <col min="8959" max="8959" width="18.7109375" style="194" customWidth="1"/>
    <col min="8960" max="8960" width="21.85546875" style="194" bestFit="1" customWidth="1"/>
    <col min="8961" max="8961" width="35.85546875" style="194" customWidth="1"/>
    <col min="8962" max="8962" width="16.140625" style="194" customWidth="1"/>
    <col min="8963" max="8963" width="18.42578125" style="194" customWidth="1"/>
    <col min="8964" max="8964" width="17.85546875" style="194" customWidth="1"/>
    <col min="8965" max="8965" width="18.7109375" style="194" bestFit="1" customWidth="1"/>
    <col min="8966" max="8966" width="16.28515625" style="194" customWidth="1"/>
    <col min="8967" max="8967" width="18.7109375" style="194" customWidth="1"/>
    <col min="8968" max="8968" width="21.85546875" style="194" bestFit="1" customWidth="1"/>
    <col min="8969" max="8969" width="31.28515625" style="194" customWidth="1"/>
    <col min="8970" max="8970" width="16.140625" style="194" bestFit="1" customWidth="1"/>
    <col min="8971" max="8971" width="12" style="194" bestFit="1" customWidth="1"/>
    <col min="8972" max="8972" width="12.140625" style="194" customWidth="1"/>
    <col min="8973" max="8973" width="14.140625" style="194" customWidth="1"/>
    <col min="8974" max="8974" width="16.28515625" style="194" bestFit="1" customWidth="1"/>
    <col min="8975" max="9209" width="9.140625" style="194"/>
    <col min="9210" max="9210" width="47.140625" style="194" customWidth="1"/>
    <col min="9211" max="9211" width="18.140625" style="194" customWidth="1"/>
    <col min="9212" max="9212" width="18" style="194" customWidth="1"/>
    <col min="9213" max="9213" width="16.28515625" style="194" customWidth="1"/>
    <col min="9214" max="9214" width="16.85546875" style="194" bestFit="1" customWidth="1"/>
    <col min="9215" max="9215" width="18.7109375" style="194" customWidth="1"/>
    <col min="9216" max="9216" width="21.85546875" style="194" bestFit="1" customWidth="1"/>
    <col min="9217" max="9217" width="35.85546875" style="194" customWidth="1"/>
    <col min="9218" max="9218" width="16.140625" style="194" customWidth="1"/>
    <col min="9219" max="9219" width="18.42578125" style="194" customWidth="1"/>
    <col min="9220" max="9220" width="17.85546875" style="194" customWidth="1"/>
    <col min="9221" max="9221" width="18.7109375" style="194" bestFit="1" customWidth="1"/>
    <col min="9222" max="9222" width="16.28515625" style="194" customWidth="1"/>
    <col min="9223" max="9223" width="18.7109375" style="194" customWidth="1"/>
    <col min="9224" max="9224" width="21.85546875" style="194" bestFit="1" customWidth="1"/>
    <col min="9225" max="9225" width="31.28515625" style="194" customWidth="1"/>
    <col min="9226" max="9226" width="16.140625" style="194" bestFit="1" customWidth="1"/>
    <col min="9227" max="9227" width="12" style="194" bestFit="1" customWidth="1"/>
    <col min="9228" max="9228" width="12.140625" style="194" customWidth="1"/>
    <col min="9229" max="9229" width="14.140625" style="194" customWidth="1"/>
    <col min="9230" max="9230" width="16.28515625" style="194" bestFit="1" customWidth="1"/>
    <col min="9231" max="9465" width="9.140625" style="194"/>
    <col min="9466" max="9466" width="47.140625" style="194" customWidth="1"/>
    <col min="9467" max="9467" width="18.140625" style="194" customWidth="1"/>
    <col min="9468" max="9468" width="18" style="194" customWidth="1"/>
    <col min="9469" max="9469" width="16.28515625" style="194" customWidth="1"/>
    <col min="9470" max="9470" width="16.85546875" style="194" bestFit="1" customWidth="1"/>
    <col min="9471" max="9471" width="18.7109375" style="194" customWidth="1"/>
    <col min="9472" max="9472" width="21.85546875" style="194" bestFit="1" customWidth="1"/>
    <col min="9473" max="9473" width="35.85546875" style="194" customWidth="1"/>
    <col min="9474" max="9474" width="16.140625" style="194" customWidth="1"/>
    <col min="9475" max="9475" width="18.42578125" style="194" customWidth="1"/>
    <col min="9476" max="9476" width="17.85546875" style="194" customWidth="1"/>
    <col min="9477" max="9477" width="18.7109375" style="194" bestFit="1" customWidth="1"/>
    <col min="9478" max="9478" width="16.28515625" style="194" customWidth="1"/>
    <col min="9479" max="9479" width="18.7109375" style="194" customWidth="1"/>
    <col min="9480" max="9480" width="21.85546875" style="194" bestFit="1" customWidth="1"/>
    <col min="9481" max="9481" width="31.28515625" style="194" customWidth="1"/>
    <col min="9482" max="9482" width="16.140625" style="194" bestFit="1" customWidth="1"/>
    <col min="9483" max="9483" width="12" style="194" bestFit="1" customWidth="1"/>
    <col min="9484" max="9484" width="12.140625" style="194" customWidth="1"/>
    <col min="9485" max="9485" width="14.140625" style="194" customWidth="1"/>
    <col min="9486" max="9486" width="16.28515625" style="194" bestFit="1" customWidth="1"/>
    <col min="9487" max="9721" width="9.140625" style="194"/>
    <col min="9722" max="9722" width="47.140625" style="194" customWidth="1"/>
    <col min="9723" max="9723" width="18.140625" style="194" customWidth="1"/>
    <col min="9724" max="9724" width="18" style="194" customWidth="1"/>
    <col min="9725" max="9725" width="16.28515625" style="194" customWidth="1"/>
    <col min="9726" max="9726" width="16.85546875" style="194" bestFit="1" customWidth="1"/>
    <col min="9727" max="9727" width="18.7109375" style="194" customWidth="1"/>
    <col min="9728" max="9728" width="21.85546875" style="194" bestFit="1" customWidth="1"/>
    <col min="9729" max="9729" width="35.85546875" style="194" customWidth="1"/>
    <col min="9730" max="9730" width="16.140625" style="194" customWidth="1"/>
    <col min="9731" max="9731" width="18.42578125" style="194" customWidth="1"/>
    <col min="9732" max="9732" width="17.85546875" style="194" customWidth="1"/>
    <col min="9733" max="9733" width="18.7109375" style="194" bestFit="1" customWidth="1"/>
    <col min="9734" max="9734" width="16.28515625" style="194" customWidth="1"/>
    <col min="9735" max="9735" width="18.7109375" style="194" customWidth="1"/>
    <col min="9736" max="9736" width="21.85546875" style="194" bestFit="1" customWidth="1"/>
    <col min="9737" max="9737" width="31.28515625" style="194" customWidth="1"/>
    <col min="9738" max="9738" width="16.140625" style="194" bestFit="1" customWidth="1"/>
    <col min="9739" max="9739" width="12" style="194" bestFit="1" customWidth="1"/>
    <col min="9740" max="9740" width="12.140625" style="194" customWidth="1"/>
    <col min="9741" max="9741" width="14.140625" style="194" customWidth="1"/>
    <col min="9742" max="9742" width="16.28515625" style="194" bestFit="1" customWidth="1"/>
    <col min="9743" max="9977" width="9.140625" style="194"/>
    <col min="9978" max="9978" width="47.140625" style="194" customWidth="1"/>
    <col min="9979" max="9979" width="18.140625" style="194" customWidth="1"/>
    <col min="9980" max="9980" width="18" style="194" customWidth="1"/>
    <col min="9981" max="9981" width="16.28515625" style="194" customWidth="1"/>
    <col min="9982" max="9982" width="16.85546875" style="194" bestFit="1" customWidth="1"/>
    <col min="9983" max="9983" width="18.7109375" style="194" customWidth="1"/>
    <col min="9984" max="9984" width="21.85546875" style="194" bestFit="1" customWidth="1"/>
    <col min="9985" max="9985" width="35.85546875" style="194" customWidth="1"/>
    <col min="9986" max="9986" width="16.140625" style="194" customWidth="1"/>
    <col min="9987" max="9987" width="18.42578125" style="194" customWidth="1"/>
    <col min="9988" max="9988" width="17.85546875" style="194" customWidth="1"/>
    <col min="9989" max="9989" width="18.7109375" style="194" bestFit="1" customWidth="1"/>
    <col min="9990" max="9990" width="16.28515625" style="194" customWidth="1"/>
    <col min="9991" max="9991" width="18.7109375" style="194" customWidth="1"/>
    <col min="9992" max="9992" width="21.85546875" style="194" bestFit="1" customWidth="1"/>
    <col min="9993" max="9993" width="31.28515625" style="194" customWidth="1"/>
    <col min="9994" max="9994" width="16.140625" style="194" bestFit="1" customWidth="1"/>
    <col min="9995" max="9995" width="12" style="194" bestFit="1" customWidth="1"/>
    <col min="9996" max="9996" width="12.140625" style="194" customWidth="1"/>
    <col min="9997" max="9997" width="14.140625" style="194" customWidth="1"/>
    <col min="9998" max="9998" width="16.28515625" style="194" bestFit="1" customWidth="1"/>
    <col min="9999" max="10233" width="9.140625" style="194"/>
    <col min="10234" max="10234" width="47.140625" style="194" customWidth="1"/>
    <col min="10235" max="10235" width="18.140625" style="194" customWidth="1"/>
    <col min="10236" max="10236" width="18" style="194" customWidth="1"/>
    <col min="10237" max="10237" width="16.28515625" style="194" customWidth="1"/>
    <col min="10238" max="10238" width="16.85546875" style="194" bestFit="1" customWidth="1"/>
    <col min="10239" max="10239" width="18.7109375" style="194" customWidth="1"/>
    <col min="10240" max="10240" width="21.85546875" style="194" bestFit="1" customWidth="1"/>
    <col min="10241" max="10241" width="35.85546875" style="194" customWidth="1"/>
    <col min="10242" max="10242" width="16.140625" style="194" customWidth="1"/>
    <col min="10243" max="10243" width="18.42578125" style="194" customWidth="1"/>
    <col min="10244" max="10244" width="17.85546875" style="194" customWidth="1"/>
    <col min="10245" max="10245" width="18.7109375" style="194" bestFit="1" customWidth="1"/>
    <col min="10246" max="10246" width="16.28515625" style="194" customWidth="1"/>
    <col min="10247" max="10247" width="18.7109375" style="194" customWidth="1"/>
    <col min="10248" max="10248" width="21.85546875" style="194" bestFit="1" customWidth="1"/>
    <col min="10249" max="10249" width="31.28515625" style="194" customWidth="1"/>
    <col min="10250" max="10250" width="16.140625" style="194" bestFit="1" customWidth="1"/>
    <col min="10251" max="10251" width="12" style="194" bestFit="1" customWidth="1"/>
    <col min="10252" max="10252" width="12.140625" style="194" customWidth="1"/>
    <col min="10253" max="10253" width="14.140625" style="194" customWidth="1"/>
    <col min="10254" max="10254" width="16.28515625" style="194" bestFit="1" customWidth="1"/>
    <col min="10255" max="10489" width="9.140625" style="194"/>
    <col min="10490" max="10490" width="47.140625" style="194" customWidth="1"/>
    <col min="10491" max="10491" width="18.140625" style="194" customWidth="1"/>
    <col min="10492" max="10492" width="18" style="194" customWidth="1"/>
    <col min="10493" max="10493" width="16.28515625" style="194" customWidth="1"/>
    <col min="10494" max="10494" width="16.85546875" style="194" bestFit="1" customWidth="1"/>
    <col min="10495" max="10495" width="18.7109375" style="194" customWidth="1"/>
    <col min="10496" max="10496" width="21.85546875" style="194" bestFit="1" customWidth="1"/>
    <col min="10497" max="10497" width="35.85546875" style="194" customWidth="1"/>
    <col min="10498" max="10498" width="16.140625" style="194" customWidth="1"/>
    <col min="10499" max="10499" width="18.42578125" style="194" customWidth="1"/>
    <col min="10500" max="10500" width="17.85546875" style="194" customWidth="1"/>
    <col min="10501" max="10501" width="18.7109375" style="194" bestFit="1" customWidth="1"/>
    <col min="10502" max="10502" width="16.28515625" style="194" customWidth="1"/>
    <col min="10503" max="10503" width="18.7109375" style="194" customWidth="1"/>
    <col min="10504" max="10504" width="21.85546875" style="194" bestFit="1" customWidth="1"/>
    <col min="10505" max="10505" width="31.28515625" style="194" customWidth="1"/>
    <col min="10506" max="10506" width="16.140625" style="194" bestFit="1" customWidth="1"/>
    <col min="10507" max="10507" width="12" style="194" bestFit="1" customWidth="1"/>
    <col min="10508" max="10508" width="12.140625" style="194" customWidth="1"/>
    <col min="10509" max="10509" width="14.140625" style="194" customWidth="1"/>
    <col min="10510" max="10510" width="16.28515625" style="194" bestFit="1" customWidth="1"/>
    <col min="10511" max="10745" width="9.140625" style="194"/>
    <col min="10746" max="10746" width="47.140625" style="194" customWidth="1"/>
    <col min="10747" max="10747" width="18.140625" style="194" customWidth="1"/>
    <col min="10748" max="10748" width="18" style="194" customWidth="1"/>
    <col min="10749" max="10749" width="16.28515625" style="194" customWidth="1"/>
    <col min="10750" max="10750" width="16.85546875" style="194" bestFit="1" customWidth="1"/>
    <col min="10751" max="10751" width="18.7109375" style="194" customWidth="1"/>
    <col min="10752" max="10752" width="21.85546875" style="194" bestFit="1" customWidth="1"/>
    <col min="10753" max="10753" width="35.85546875" style="194" customWidth="1"/>
    <col min="10754" max="10754" width="16.140625" style="194" customWidth="1"/>
    <col min="10755" max="10755" width="18.42578125" style="194" customWidth="1"/>
    <col min="10756" max="10756" width="17.85546875" style="194" customWidth="1"/>
    <col min="10757" max="10757" width="18.7109375" style="194" bestFit="1" customWidth="1"/>
    <col min="10758" max="10758" width="16.28515625" style="194" customWidth="1"/>
    <col min="10759" max="10759" width="18.7109375" style="194" customWidth="1"/>
    <col min="10760" max="10760" width="21.85546875" style="194" bestFit="1" customWidth="1"/>
    <col min="10761" max="10761" width="31.28515625" style="194" customWidth="1"/>
    <col min="10762" max="10762" width="16.140625" style="194" bestFit="1" customWidth="1"/>
    <col min="10763" max="10763" width="12" style="194" bestFit="1" customWidth="1"/>
    <col min="10764" max="10764" width="12.140625" style="194" customWidth="1"/>
    <col min="10765" max="10765" width="14.140625" style="194" customWidth="1"/>
    <col min="10766" max="10766" width="16.28515625" style="194" bestFit="1" customWidth="1"/>
    <col min="10767" max="11001" width="9.140625" style="194"/>
    <col min="11002" max="11002" width="47.140625" style="194" customWidth="1"/>
    <col min="11003" max="11003" width="18.140625" style="194" customWidth="1"/>
    <col min="11004" max="11004" width="18" style="194" customWidth="1"/>
    <col min="11005" max="11005" width="16.28515625" style="194" customWidth="1"/>
    <col min="11006" max="11006" width="16.85546875" style="194" bestFit="1" customWidth="1"/>
    <col min="11007" max="11007" width="18.7109375" style="194" customWidth="1"/>
    <col min="11008" max="11008" width="21.85546875" style="194" bestFit="1" customWidth="1"/>
    <col min="11009" max="11009" width="35.85546875" style="194" customWidth="1"/>
    <col min="11010" max="11010" width="16.140625" style="194" customWidth="1"/>
    <col min="11011" max="11011" width="18.42578125" style="194" customWidth="1"/>
    <col min="11012" max="11012" width="17.85546875" style="194" customWidth="1"/>
    <col min="11013" max="11013" width="18.7109375" style="194" bestFit="1" customWidth="1"/>
    <col min="11014" max="11014" width="16.28515625" style="194" customWidth="1"/>
    <col min="11015" max="11015" width="18.7109375" style="194" customWidth="1"/>
    <col min="11016" max="11016" width="21.85546875" style="194" bestFit="1" customWidth="1"/>
    <col min="11017" max="11017" width="31.28515625" style="194" customWidth="1"/>
    <col min="11018" max="11018" width="16.140625" style="194" bestFit="1" customWidth="1"/>
    <col min="11019" max="11019" width="12" style="194" bestFit="1" customWidth="1"/>
    <col min="11020" max="11020" width="12.140625" style="194" customWidth="1"/>
    <col min="11021" max="11021" width="14.140625" style="194" customWidth="1"/>
    <col min="11022" max="11022" width="16.28515625" style="194" bestFit="1" customWidth="1"/>
    <col min="11023" max="11257" width="9.140625" style="194"/>
    <col min="11258" max="11258" width="47.140625" style="194" customWidth="1"/>
    <col min="11259" max="11259" width="18.140625" style="194" customWidth="1"/>
    <col min="11260" max="11260" width="18" style="194" customWidth="1"/>
    <col min="11261" max="11261" width="16.28515625" style="194" customWidth="1"/>
    <col min="11262" max="11262" width="16.85546875" style="194" bestFit="1" customWidth="1"/>
    <col min="11263" max="11263" width="18.7109375" style="194" customWidth="1"/>
    <col min="11264" max="11264" width="21.85546875" style="194" bestFit="1" customWidth="1"/>
    <col min="11265" max="11265" width="35.85546875" style="194" customWidth="1"/>
    <col min="11266" max="11266" width="16.140625" style="194" customWidth="1"/>
    <col min="11267" max="11267" width="18.42578125" style="194" customWidth="1"/>
    <col min="11268" max="11268" width="17.85546875" style="194" customWidth="1"/>
    <col min="11269" max="11269" width="18.7109375" style="194" bestFit="1" customWidth="1"/>
    <col min="11270" max="11270" width="16.28515625" style="194" customWidth="1"/>
    <col min="11271" max="11271" width="18.7109375" style="194" customWidth="1"/>
    <col min="11272" max="11272" width="21.85546875" style="194" bestFit="1" customWidth="1"/>
    <col min="11273" max="11273" width="31.28515625" style="194" customWidth="1"/>
    <col min="11274" max="11274" width="16.140625" style="194" bestFit="1" customWidth="1"/>
    <col min="11275" max="11275" width="12" style="194" bestFit="1" customWidth="1"/>
    <col min="11276" max="11276" width="12.140625" style="194" customWidth="1"/>
    <col min="11277" max="11277" width="14.140625" style="194" customWidth="1"/>
    <col min="11278" max="11278" width="16.28515625" style="194" bestFit="1" customWidth="1"/>
    <col min="11279" max="11513" width="9.140625" style="194"/>
    <col min="11514" max="11514" width="47.140625" style="194" customWidth="1"/>
    <col min="11515" max="11515" width="18.140625" style="194" customWidth="1"/>
    <col min="11516" max="11516" width="18" style="194" customWidth="1"/>
    <col min="11517" max="11517" width="16.28515625" style="194" customWidth="1"/>
    <col min="11518" max="11518" width="16.85546875" style="194" bestFit="1" customWidth="1"/>
    <col min="11519" max="11519" width="18.7109375" style="194" customWidth="1"/>
    <col min="11520" max="11520" width="21.85546875" style="194" bestFit="1" customWidth="1"/>
    <col min="11521" max="11521" width="35.85546875" style="194" customWidth="1"/>
    <col min="11522" max="11522" width="16.140625" style="194" customWidth="1"/>
    <col min="11523" max="11523" width="18.42578125" style="194" customWidth="1"/>
    <col min="11524" max="11524" width="17.85546875" style="194" customWidth="1"/>
    <col min="11525" max="11525" width="18.7109375" style="194" bestFit="1" customWidth="1"/>
    <col min="11526" max="11526" width="16.28515625" style="194" customWidth="1"/>
    <col min="11527" max="11527" width="18.7109375" style="194" customWidth="1"/>
    <col min="11528" max="11528" width="21.85546875" style="194" bestFit="1" customWidth="1"/>
    <col min="11529" max="11529" width="31.28515625" style="194" customWidth="1"/>
    <col min="11530" max="11530" width="16.140625" style="194" bestFit="1" customWidth="1"/>
    <col min="11531" max="11531" width="12" style="194" bestFit="1" customWidth="1"/>
    <col min="11532" max="11532" width="12.140625" style="194" customWidth="1"/>
    <col min="11533" max="11533" width="14.140625" style="194" customWidth="1"/>
    <col min="11534" max="11534" width="16.28515625" style="194" bestFit="1" customWidth="1"/>
    <col min="11535" max="11769" width="9.140625" style="194"/>
    <col min="11770" max="11770" width="47.140625" style="194" customWidth="1"/>
    <col min="11771" max="11771" width="18.140625" style="194" customWidth="1"/>
    <col min="11772" max="11772" width="18" style="194" customWidth="1"/>
    <col min="11773" max="11773" width="16.28515625" style="194" customWidth="1"/>
    <col min="11774" max="11774" width="16.85546875" style="194" bestFit="1" customWidth="1"/>
    <col min="11775" max="11775" width="18.7109375" style="194" customWidth="1"/>
    <col min="11776" max="11776" width="21.85546875" style="194" bestFit="1" customWidth="1"/>
    <col min="11777" max="11777" width="35.85546875" style="194" customWidth="1"/>
    <col min="11778" max="11778" width="16.140625" style="194" customWidth="1"/>
    <col min="11779" max="11779" width="18.42578125" style="194" customWidth="1"/>
    <col min="11780" max="11780" width="17.85546875" style="194" customWidth="1"/>
    <col min="11781" max="11781" width="18.7109375" style="194" bestFit="1" customWidth="1"/>
    <col min="11782" max="11782" width="16.28515625" style="194" customWidth="1"/>
    <col min="11783" max="11783" width="18.7109375" style="194" customWidth="1"/>
    <col min="11784" max="11784" width="21.85546875" style="194" bestFit="1" customWidth="1"/>
    <col min="11785" max="11785" width="31.28515625" style="194" customWidth="1"/>
    <col min="11786" max="11786" width="16.140625" style="194" bestFit="1" customWidth="1"/>
    <col min="11787" max="11787" width="12" style="194" bestFit="1" customWidth="1"/>
    <col min="11788" max="11788" width="12.140625" style="194" customWidth="1"/>
    <col min="11789" max="11789" width="14.140625" style="194" customWidth="1"/>
    <col min="11790" max="11790" width="16.28515625" style="194" bestFit="1" customWidth="1"/>
    <col min="11791" max="12025" width="9.140625" style="194"/>
    <col min="12026" max="12026" width="47.140625" style="194" customWidth="1"/>
    <col min="12027" max="12027" width="18.140625" style="194" customWidth="1"/>
    <col min="12028" max="12028" width="18" style="194" customWidth="1"/>
    <col min="12029" max="12029" width="16.28515625" style="194" customWidth="1"/>
    <col min="12030" max="12030" width="16.85546875" style="194" bestFit="1" customWidth="1"/>
    <col min="12031" max="12031" width="18.7109375" style="194" customWidth="1"/>
    <col min="12032" max="12032" width="21.85546875" style="194" bestFit="1" customWidth="1"/>
    <col min="12033" max="12033" width="35.85546875" style="194" customWidth="1"/>
    <col min="12034" max="12034" width="16.140625" style="194" customWidth="1"/>
    <col min="12035" max="12035" width="18.42578125" style="194" customWidth="1"/>
    <col min="12036" max="12036" width="17.85546875" style="194" customWidth="1"/>
    <col min="12037" max="12037" width="18.7109375" style="194" bestFit="1" customWidth="1"/>
    <col min="12038" max="12038" width="16.28515625" style="194" customWidth="1"/>
    <col min="12039" max="12039" width="18.7109375" style="194" customWidth="1"/>
    <col min="12040" max="12040" width="21.85546875" style="194" bestFit="1" customWidth="1"/>
    <col min="12041" max="12041" width="31.28515625" style="194" customWidth="1"/>
    <col min="12042" max="12042" width="16.140625" style="194" bestFit="1" customWidth="1"/>
    <col min="12043" max="12043" width="12" style="194" bestFit="1" customWidth="1"/>
    <col min="12044" max="12044" width="12.140625" style="194" customWidth="1"/>
    <col min="12045" max="12045" width="14.140625" style="194" customWidth="1"/>
    <col min="12046" max="12046" width="16.28515625" style="194" bestFit="1" customWidth="1"/>
    <col min="12047" max="12281" width="9.140625" style="194"/>
    <col min="12282" max="12282" width="47.140625" style="194" customWidth="1"/>
    <col min="12283" max="12283" width="18.140625" style="194" customWidth="1"/>
    <col min="12284" max="12284" width="18" style="194" customWidth="1"/>
    <col min="12285" max="12285" width="16.28515625" style="194" customWidth="1"/>
    <col min="12286" max="12286" width="16.85546875" style="194" bestFit="1" customWidth="1"/>
    <col min="12287" max="12287" width="18.7109375" style="194" customWidth="1"/>
    <col min="12288" max="12288" width="21.85546875" style="194" bestFit="1" customWidth="1"/>
    <col min="12289" max="12289" width="35.85546875" style="194" customWidth="1"/>
    <col min="12290" max="12290" width="16.140625" style="194" customWidth="1"/>
    <col min="12291" max="12291" width="18.42578125" style="194" customWidth="1"/>
    <col min="12292" max="12292" width="17.85546875" style="194" customWidth="1"/>
    <col min="12293" max="12293" width="18.7109375" style="194" bestFit="1" customWidth="1"/>
    <col min="12294" max="12294" width="16.28515625" style="194" customWidth="1"/>
    <col min="12295" max="12295" width="18.7109375" style="194" customWidth="1"/>
    <col min="12296" max="12296" width="21.85546875" style="194" bestFit="1" customWidth="1"/>
    <col min="12297" max="12297" width="31.28515625" style="194" customWidth="1"/>
    <col min="12298" max="12298" width="16.140625" style="194" bestFit="1" customWidth="1"/>
    <col min="12299" max="12299" width="12" style="194" bestFit="1" customWidth="1"/>
    <col min="12300" max="12300" width="12.140625" style="194" customWidth="1"/>
    <col min="12301" max="12301" width="14.140625" style="194" customWidth="1"/>
    <col min="12302" max="12302" width="16.28515625" style="194" bestFit="1" customWidth="1"/>
    <col min="12303" max="12537" width="9.140625" style="194"/>
    <col min="12538" max="12538" width="47.140625" style="194" customWidth="1"/>
    <col min="12539" max="12539" width="18.140625" style="194" customWidth="1"/>
    <col min="12540" max="12540" width="18" style="194" customWidth="1"/>
    <col min="12541" max="12541" width="16.28515625" style="194" customWidth="1"/>
    <col min="12542" max="12542" width="16.85546875" style="194" bestFit="1" customWidth="1"/>
    <col min="12543" max="12543" width="18.7109375" style="194" customWidth="1"/>
    <col min="12544" max="12544" width="21.85546875" style="194" bestFit="1" customWidth="1"/>
    <col min="12545" max="12545" width="35.85546875" style="194" customWidth="1"/>
    <col min="12546" max="12546" width="16.140625" style="194" customWidth="1"/>
    <col min="12547" max="12547" width="18.42578125" style="194" customWidth="1"/>
    <col min="12548" max="12548" width="17.85546875" style="194" customWidth="1"/>
    <col min="12549" max="12549" width="18.7109375" style="194" bestFit="1" customWidth="1"/>
    <col min="12550" max="12550" width="16.28515625" style="194" customWidth="1"/>
    <col min="12551" max="12551" width="18.7109375" style="194" customWidth="1"/>
    <col min="12552" max="12552" width="21.85546875" style="194" bestFit="1" customWidth="1"/>
    <col min="12553" max="12553" width="31.28515625" style="194" customWidth="1"/>
    <col min="12554" max="12554" width="16.140625" style="194" bestFit="1" customWidth="1"/>
    <col min="12555" max="12555" width="12" style="194" bestFit="1" customWidth="1"/>
    <col min="12556" max="12556" width="12.140625" style="194" customWidth="1"/>
    <col min="12557" max="12557" width="14.140625" style="194" customWidth="1"/>
    <col min="12558" max="12558" width="16.28515625" style="194" bestFit="1" customWidth="1"/>
    <col min="12559" max="12793" width="9.140625" style="194"/>
    <col min="12794" max="12794" width="47.140625" style="194" customWidth="1"/>
    <col min="12795" max="12795" width="18.140625" style="194" customWidth="1"/>
    <col min="12796" max="12796" width="18" style="194" customWidth="1"/>
    <col min="12797" max="12797" width="16.28515625" style="194" customWidth="1"/>
    <col min="12798" max="12798" width="16.85546875" style="194" bestFit="1" customWidth="1"/>
    <col min="12799" max="12799" width="18.7109375" style="194" customWidth="1"/>
    <col min="12800" max="12800" width="21.85546875" style="194" bestFit="1" customWidth="1"/>
    <col min="12801" max="12801" width="35.85546875" style="194" customWidth="1"/>
    <col min="12802" max="12802" width="16.140625" style="194" customWidth="1"/>
    <col min="12803" max="12803" width="18.42578125" style="194" customWidth="1"/>
    <col min="12804" max="12804" width="17.85546875" style="194" customWidth="1"/>
    <col min="12805" max="12805" width="18.7109375" style="194" bestFit="1" customWidth="1"/>
    <col min="12806" max="12806" width="16.28515625" style="194" customWidth="1"/>
    <col min="12807" max="12807" width="18.7109375" style="194" customWidth="1"/>
    <col min="12808" max="12808" width="21.85546875" style="194" bestFit="1" customWidth="1"/>
    <col min="12809" max="12809" width="31.28515625" style="194" customWidth="1"/>
    <col min="12810" max="12810" width="16.140625" style="194" bestFit="1" customWidth="1"/>
    <col min="12811" max="12811" width="12" style="194" bestFit="1" customWidth="1"/>
    <col min="12812" max="12812" width="12.140625" style="194" customWidth="1"/>
    <col min="12813" max="12813" width="14.140625" style="194" customWidth="1"/>
    <col min="12814" max="12814" width="16.28515625" style="194" bestFit="1" customWidth="1"/>
    <col min="12815" max="13049" width="9.140625" style="194"/>
    <col min="13050" max="13050" width="47.140625" style="194" customWidth="1"/>
    <col min="13051" max="13051" width="18.140625" style="194" customWidth="1"/>
    <col min="13052" max="13052" width="18" style="194" customWidth="1"/>
    <col min="13053" max="13053" width="16.28515625" style="194" customWidth="1"/>
    <col min="13054" max="13054" width="16.85546875" style="194" bestFit="1" customWidth="1"/>
    <col min="13055" max="13055" width="18.7109375" style="194" customWidth="1"/>
    <col min="13056" max="13056" width="21.85546875" style="194" bestFit="1" customWidth="1"/>
    <col min="13057" max="13057" width="35.85546875" style="194" customWidth="1"/>
    <col min="13058" max="13058" width="16.140625" style="194" customWidth="1"/>
    <col min="13059" max="13059" width="18.42578125" style="194" customWidth="1"/>
    <col min="13060" max="13060" width="17.85546875" style="194" customWidth="1"/>
    <col min="13061" max="13061" width="18.7109375" style="194" bestFit="1" customWidth="1"/>
    <col min="13062" max="13062" width="16.28515625" style="194" customWidth="1"/>
    <col min="13063" max="13063" width="18.7109375" style="194" customWidth="1"/>
    <col min="13064" max="13064" width="21.85546875" style="194" bestFit="1" customWidth="1"/>
    <col min="13065" max="13065" width="31.28515625" style="194" customWidth="1"/>
    <col min="13066" max="13066" width="16.140625" style="194" bestFit="1" customWidth="1"/>
    <col min="13067" max="13067" width="12" style="194" bestFit="1" customWidth="1"/>
    <col min="13068" max="13068" width="12.140625" style="194" customWidth="1"/>
    <col min="13069" max="13069" width="14.140625" style="194" customWidth="1"/>
    <col min="13070" max="13070" width="16.28515625" style="194" bestFit="1" customWidth="1"/>
    <col min="13071" max="13305" width="9.140625" style="194"/>
    <col min="13306" max="13306" width="47.140625" style="194" customWidth="1"/>
    <col min="13307" max="13307" width="18.140625" style="194" customWidth="1"/>
    <col min="13308" max="13308" width="18" style="194" customWidth="1"/>
    <col min="13309" max="13309" width="16.28515625" style="194" customWidth="1"/>
    <col min="13310" max="13310" width="16.85546875" style="194" bestFit="1" customWidth="1"/>
    <col min="13311" max="13311" width="18.7109375" style="194" customWidth="1"/>
    <col min="13312" max="13312" width="21.85546875" style="194" bestFit="1" customWidth="1"/>
    <col min="13313" max="13313" width="35.85546875" style="194" customWidth="1"/>
    <col min="13314" max="13314" width="16.140625" style="194" customWidth="1"/>
    <col min="13315" max="13315" width="18.42578125" style="194" customWidth="1"/>
    <col min="13316" max="13316" width="17.85546875" style="194" customWidth="1"/>
    <col min="13317" max="13317" width="18.7109375" style="194" bestFit="1" customWidth="1"/>
    <col min="13318" max="13318" width="16.28515625" style="194" customWidth="1"/>
    <col min="13319" max="13319" width="18.7109375" style="194" customWidth="1"/>
    <col min="13320" max="13320" width="21.85546875" style="194" bestFit="1" customWidth="1"/>
    <col min="13321" max="13321" width="31.28515625" style="194" customWidth="1"/>
    <col min="13322" max="13322" width="16.140625" style="194" bestFit="1" customWidth="1"/>
    <col min="13323" max="13323" width="12" style="194" bestFit="1" customWidth="1"/>
    <col min="13324" max="13324" width="12.140625" style="194" customWidth="1"/>
    <col min="13325" max="13325" width="14.140625" style="194" customWidth="1"/>
    <col min="13326" max="13326" width="16.28515625" style="194" bestFit="1" customWidth="1"/>
    <col min="13327" max="13561" width="9.140625" style="194"/>
    <col min="13562" max="13562" width="47.140625" style="194" customWidth="1"/>
    <col min="13563" max="13563" width="18.140625" style="194" customWidth="1"/>
    <col min="13564" max="13564" width="18" style="194" customWidth="1"/>
    <col min="13565" max="13565" width="16.28515625" style="194" customWidth="1"/>
    <col min="13566" max="13566" width="16.85546875" style="194" bestFit="1" customWidth="1"/>
    <col min="13567" max="13567" width="18.7109375" style="194" customWidth="1"/>
    <col min="13568" max="13568" width="21.85546875" style="194" bestFit="1" customWidth="1"/>
    <col min="13569" max="13569" width="35.85546875" style="194" customWidth="1"/>
    <col min="13570" max="13570" width="16.140625" style="194" customWidth="1"/>
    <col min="13571" max="13571" width="18.42578125" style="194" customWidth="1"/>
    <col min="13572" max="13572" width="17.85546875" style="194" customWidth="1"/>
    <col min="13573" max="13573" width="18.7109375" style="194" bestFit="1" customWidth="1"/>
    <col min="13574" max="13574" width="16.28515625" style="194" customWidth="1"/>
    <col min="13575" max="13575" width="18.7109375" style="194" customWidth="1"/>
    <col min="13576" max="13576" width="21.85546875" style="194" bestFit="1" customWidth="1"/>
    <col min="13577" max="13577" width="31.28515625" style="194" customWidth="1"/>
    <col min="13578" max="13578" width="16.140625" style="194" bestFit="1" customWidth="1"/>
    <col min="13579" max="13579" width="12" style="194" bestFit="1" customWidth="1"/>
    <col min="13580" max="13580" width="12.140625" style="194" customWidth="1"/>
    <col min="13581" max="13581" width="14.140625" style="194" customWidth="1"/>
    <col min="13582" max="13582" width="16.28515625" style="194" bestFit="1" customWidth="1"/>
    <col min="13583" max="13817" width="9.140625" style="194"/>
    <col min="13818" max="13818" width="47.140625" style="194" customWidth="1"/>
    <col min="13819" max="13819" width="18.140625" style="194" customWidth="1"/>
    <col min="13820" max="13820" width="18" style="194" customWidth="1"/>
    <col min="13821" max="13821" width="16.28515625" style="194" customWidth="1"/>
    <col min="13822" max="13822" width="16.85546875" style="194" bestFit="1" customWidth="1"/>
    <col min="13823" max="13823" width="18.7109375" style="194" customWidth="1"/>
    <col min="13824" max="13824" width="21.85546875" style="194" bestFit="1" customWidth="1"/>
    <col min="13825" max="13825" width="35.85546875" style="194" customWidth="1"/>
    <col min="13826" max="13826" width="16.140625" style="194" customWidth="1"/>
    <col min="13827" max="13827" width="18.42578125" style="194" customWidth="1"/>
    <col min="13828" max="13828" width="17.85546875" style="194" customWidth="1"/>
    <col min="13829" max="13829" width="18.7109375" style="194" bestFit="1" customWidth="1"/>
    <col min="13830" max="13830" width="16.28515625" style="194" customWidth="1"/>
    <col min="13831" max="13831" width="18.7109375" style="194" customWidth="1"/>
    <col min="13832" max="13832" width="21.85546875" style="194" bestFit="1" customWidth="1"/>
    <col min="13833" max="13833" width="31.28515625" style="194" customWidth="1"/>
    <col min="13834" max="13834" width="16.140625" style="194" bestFit="1" customWidth="1"/>
    <col min="13835" max="13835" width="12" style="194" bestFit="1" customWidth="1"/>
    <col min="13836" max="13836" width="12.140625" style="194" customWidth="1"/>
    <col min="13837" max="13837" width="14.140625" style="194" customWidth="1"/>
    <col min="13838" max="13838" width="16.28515625" style="194" bestFit="1" customWidth="1"/>
    <col min="13839" max="14073" width="9.140625" style="194"/>
    <col min="14074" max="14074" width="47.140625" style="194" customWidth="1"/>
    <col min="14075" max="14075" width="18.140625" style="194" customWidth="1"/>
    <col min="14076" max="14076" width="18" style="194" customWidth="1"/>
    <col min="14077" max="14077" width="16.28515625" style="194" customWidth="1"/>
    <col min="14078" max="14078" width="16.85546875" style="194" bestFit="1" customWidth="1"/>
    <col min="14079" max="14079" width="18.7109375" style="194" customWidth="1"/>
    <col min="14080" max="14080" width="21.85546875" style="194" bestFit="1" customWidth="1"/>
    <col min="14081" max="14081" width="35.85546875" style="194" customWidth="1"/>
    <col min="14082" max="14082" width="16.140625" style="194" customWidth="1"/>
    <col min="14083" max="14083" width="18.42578125" style="194" customWidth="1"/>
    <col min="14084" max="14084" width="17.85546875" style="194" customWidth="1"/>
    <col min="14085" max="14085" width="18.7109375" style="194" bestFit="1" customWidth="1"/>
    <col min="14086" max="14086" width="16.28515625" style="194" customWidth="1"/>
    <col min="14087" max="14087" width="18.7109375" style="194" customWidth="1"/>
    <col min="14088" max="14088" width="21.85546875" style="194" bestFit="1" customWidth="1"/>
    <col min="14089" max="14089" width="31.28515625" style="194" customWidth="1"/>
    <col min="14090" max="14090" width="16.140625" style="194" bestFit="1" customWidth="1"/>
    <col min="14091" max="14091" width="12" style="194" bestFit="1" customWidth="1"/>
    <col min="14092" max="14092" width="12.140625" style="194" customWidth="1"/>
    <col min="14093" max="14093" width="14.140625" style="194" customWidth="1"/>
    <col min="14094" max="14094" width="16.28515625" style="194" bestFit="1" customWidth="1"/>
    <col min="14095" max="14329" width="9.140625" style="194"/>
    <col min="14330" max="14330" width="47.140625" style="194" customWidth="1"/>
    <col min="14331" max="14331" width="18.140625" style="194" customWidth="1"/>
    <col min="14332" max="14332" width="18" style="194" customWidth="1"/>
    <col min="14333" max="14333" width="16.28515625" style="194" customWidth="1"/>
    <col min="14334" max="14334" width="16.85546875" style="194" bestFit="1" customWidth="1"/>
    <col min="14335" max="14335" width="18.7109375" style="194" customWidth="1"/>
    <col min="14336" max="14336" width="21.85546875" style="194" bestFit="1" customWidth="1"/>
    <col min="14337" max="14337" width="35.85546875" style="194" customWidth="1"/>
    <col min="14338" max="14338" width="16.140625" style="194" customWidth="1"/>
    <col min="14339" max="14339" width="18.42578125" style="194" customWidth="1"/>
    <col min="14340" max="14340" width="17.85546875" style="194" customWidth="1"/>
    <col min="14341" max="14341" width="18.7109375" style="194" bestFit="1" customWidth="1"/>
    <col min="14342" max="14342" width="16.28515625" style="194" customWidth="1"/>
    <col min="14343" max="14343" width="18.7109375" style="194" customWidth="1"/>
    <col min="14344" max="14344" width="21.85546875" style="194" bestFit="1" customWidth="1"/>
    <col min="14345" max="14345" width="31.28515625" style="194" customWidth="1"/>
    <col min="14346" max="14346" width="16.140625" style="194" bestFit="1" customWidth="1"/>
    <col min="14347" max="14347" width="12" style="194" bestFit="1" customWidth="1"/>
    <col min="14348" max="14348" width="12.140625" style="194" customWidth="1"/>
    <col min="14349" max="14349" width="14.140625" style="194" customWidth="1"/>
    <col min="14350" max="14350" width="16.28515625" style="194" bestFit="1" customWidth="1"/>
    <col min="14351" max="14585" width="9.140625" style="194"/>
    <col min="14586" max="14586" width="47.140625" style="194" customWidth="1"/>
    <col min="14587" max="14587" width="18.140625" style="194" customWidth="1"/>
    <col min="14588" max="14588" width="18" style="194" customWidth="1"/>
    <col min="14589" max="14589" width="16.28515625" style="194" customWidth="1"/>
    <col min="14590" max="14590" width="16.85546875" style="194" bestFit="1" customWidth="1"/>
    <col min="14591" max="14591" width="18.7109375" style="194" customWidth="1"/>
    <col min="14592" max="14592" width="21.85546875" style="194" bestFit="1" customWidth="1"/>
    <col min="14593" max="14593" width="35.85546875" style="194" customWidth="1"/>
    <col min="14594" max="14594" width="16.140625" style="194" customWidth="1"/>
    <col min="14595" max="14595" width="18.42578125" style="194" customWidth="1"/>
    <col min="14596" max="14596" width="17.85546875" style="194" customWidth="1"/>
    <col min="14597" max="14597" width="18.7109375" style="194" bestFit="1" customWidth="1"/>
    <col min="14598" max="14598" width="16.28515625" style="194" customWidth="1"/>
    <col min="14599" max="14599" width="18.7109375" style="194" customWidth="1"/>
    <col min="14600" max="14600" width="21.85546875" style="194" bestFit="1" customWidth="1"/>
    <col min="14601" max="14601" width="31.28515625" style="194" customWidth="1"/>
    <col min="14602" max="14602" width="16.140625" style="194" bestFit="1" customWidth="1"/>
    <col min="14603" max="14603" width="12" style="194" bestFit="1" customWidth="1"/>
    <col min="14604" max="14604" width="12.140625" style="194" customWidth="1"/>
    <col min="14605" max="14605" width="14.140625" style="194" customWidth="1"/>
    <col min="14606" max="14606" width="16.28515625" style="194" bestFit="1" customWidth="1"/>
    <col min="14607" max="14841" width="9.140625" style="194"/>
    <col min="14842" max="14842" width="47.140625" style="194" customWidth="1"/>
    <col min="14843" max="14843" width="18.140625" style="194" customWidth="1"/>
    <col min="14844" max="14844" width="18" style="194" customWidth="1"/>
    <col min="14845" max="14845" width="16.28515625" style="194" customWidth="1"/>
    <col min="14846" max="14846" width="16.85546875" style="194" bestFit="1" customWidth="1"/>
    <col min="14847" max="14847" width="18.7109375" style="194" customWidth="1"/>
    <col min="14848" max="14848" width="21.85546875" style="194" bestFit="1" customWidth="1"/>
    <col min="14849" max="14849" width="35.85546875" style="194" customWidth="1"/>
    <col min="14850" max="14850" width="16.140625" style="194" customWidth="1"/>
    <col min="14851" max="14851" width="18.42578125" style="194" customWidth="1"/>
    <col min="14852" max="14852" width="17.85546875" style="194" customWidth="1"/>
    <col min="14853" max="14853" width="18.7109375" style="194" bestFit="1" customWidth="1"/>
    <col min="14854" max="14854" width="16.28515625" style="194" customWidth="1"/>
    <col min="14855" max="14855" width="18.7109375" style="194" customWidth="1"/>
    <col min="14856" max="14856" width="21.85546875" style="194" bestFit="1" customWidth="1"/>
    <col min="14857" max="14857" width="31.28515625" style="194" customWidth="1"/>
    <col min="14858" max="14858" width="16.140625" style="194" bestFit="1" customWidth="1"/>
    <col min="14859" max="14859" width="12" style="194" bestFit="1" customWidth="1"/>
    <col min="14860" max="14860" width="12.140625" style="194" customWidth="1"/>
    <col min="14861" max="14861" width="14.140625" style="194" customWidth="1"/>
    <col min="14862" max="14862" width="16.28515625" style="194" bestFit="1" customWidth="1"/>
    <col min="14863" max="15097" width="9.140625" style="194"/>
    <col min="15098" max="15098" width="47.140625" style="194" customWidth="1"/>
    <col min="15099" max="15099" width="18.140625" style="194" customWidth="1"/>
    <col min="15100" max="15100" width="18" style="194" customWidth="1"/>
    <col min="15101" max="15101" width="16.28515625" style="194" customWidth="1"/>
    <col min="15102" max="15102" width="16.85546875" style="194" bestFit="1" customWidth="1"/>
    <col min="15103" max="15103" width="18.7109375" style="194" customWidth="1"/>
    <col min="15104" max="15104" width="21.85546875" style="194" bestFit="1" customWidth="1"/>
    <col min="15105" max="15105" width="35.85546875" style="194" customWidth="1"/>
    <col min="15106" max="15106" width="16.140625" style="194" customWidth="1"/>
    <col min="15107" max="15107" width="18.42578125" style="194" customWidth="1"/>
    <col min="15108" max="15108" width="17.85546875" style="194" customWidth="1"/>
    <col min="15109" max="15109" width="18.7109375" style="194" bestFit="1" customWidth="1"/>
    <col min="15110" max="15110" width="16.28515625" style="194" customWidth="1"/>
    <col min="15111" max="15111" width="18.7109375" style="194" customWidth="1"/>
    <col min="15112" max="15112" width="21.85546875" style="194" bestFit="1" customWidth="1"/>
    <col min="15113" max="15113" width="31.28515625" style="194" customWidth="1"/>
    <col min="15114" max="15114" width="16.140625" style="194" bestFit="1" customWidth="1"/>
    <col min="15115" max="15115" width="12" style="194" bestFit="1" customWidth="1"/>
    <col min="15116" max="15116" width="12.140625" style="194" customWidth="1"/>
    <col min="15117" max="15117" width="14.140625" style="194" customWidth="1"/>
    <col min="15118" max="15118" width="16.28515625" style="194" bestFit="1" customWidth="1"/>
    <col min="15119" max="15353" width="9.140625" style="194"/>
    <col min="15354" max="15354" width="47.140625" style="194" customWidth="1"/>
    <col min="15355" max="15355" width="18.140625" style="194" customWidth="1"/>
    <col min="15356" max="15356" width="18" style="194" customWidth="1"/>
    <col min="15357" max="15357" width="16.28515625" style="194" customWidth="1"/>
    <col min="15358" max="15358" width="16.85546875" style="194" bestFit="1" customWidth="1"/>
    <col min="15359" max="15359" width="18.7109375" style="194" customWidth="1"/>
    <col min="15360" max="15360" width="21.85546875" style="194" bestFit="1" customWidth="1"/>
    <col min="15361" max="15361" width="35.85546875" style="194" customWidth="1"/>
    <col min="15362" max="15362" width="16.140625" style="194" customWidth="1"/>
    <col min="15363" max="15363" width="18.42578125" style="194" customWidth="1"/>
    <col min="15364" max="15364" width="17.85546875" style="194" customWidth="1"/>
    <col min="15365" max="15365" width="18.7109375" style="194" bestFit="1" customWidth="1"/>
    <col min="15366" max="15366" width="16.28515625" style="194" customWidth="1"/>
    <col min="15367" max="15367" width="18.7109375" style="194" customWidth="1"/>
    <col min="15368" max="15368" width="21.85546875" style="194" bestFit="1" customWidth="1"/>
    <col min="15369" max="15369" width="31.28515625" style="194" customWidth="1"/>
    <col min="15370" max="15370" width="16.140625" style="194" bestFit="1" customWidth="1"/>
    <col min="15371" max="15371" width="12" style="194" bestFit="1" customWidth="1"/>
    <col min="15372" max="15372" width="12.140625" style="194" customWidth="1"/>
    <col min="15373" max="15373" width="14.140625" style="194" customWidth="1"/>
    <col min="15374" max="15374" width="16.28515625" style="194" bestFit="1" customWidth="1"/>
    <col min="15375" max="15609" width="9.140625" style="194"/>
    <col min="15610" max="15610" width="47.140625" style="194" customWidth="1"/>
    <col min="15611" max="15611" width="18.140625" style="194" customWidth="1"/>
    <col min="15612" max="15612" width="18" style="194" customWidth="1"/>
    <col min="15613" max="15613" width="16.28515625" style="194" customWidth="1"/>
    <col min="15614" max="15614" width="16.85546875" style="194" bestFit="1" customWidth="1"/>
    <col min="15615" max="15615" width="18.7109375" style="194" customWidth="1"/>
    <col min="15616" max="15616" width="21.85546875" style="194" bestFit="1" customWidth="1"/>
    <col min="15617" max="15617" width="35.85546875" style="194" customWidth="1"/>
    <col min="15618" max="15618" width="16.140625" style="194" customWidth="1"/>
    <col min="15619" max="15619" width="18.42578125" style="194" customWidth="1"/>
    <col min="15620" max="15620" width="17.85546875" style="194" customWidth="1"/>
    <col min="15621" max="15621" width="18.7109375" style="194" bestFit="1" customWidth="1"/>
    <col min="15622" max="15622" width="16.28515625" style="194" customWidth="1"/>
    <col min="15623" max="15623" width="18.7109375" style="194" customWidth="1"/>
    <col min="15624" max="15624" width="21.85546875" style="194" bestFit="1" customWidth="1"/>
    <col min="15625" max="15625" width="31.28515625" style="194" customWidth="1"/>
    <col min="15626" max="15626" width="16.140625" style="194" bestFit="1" customWidth="1"/>
    <col min="15627" max="15627" width="12" style="194" bestFit="1" customWidth="1"/>
    <col min="15628" max="15628" width="12.140625" style="194" customWidth="1"/>
    <col min="15629" max="15629" width="14.140625" style="194" customWidth="1"/>
    <col min="15630" max="15630" width="16.28515625" style="194" bestFit="1" customWidth="1"/>
    <col min="15631" max="15865" width="9.140625" style="194"/>
    <col min="15866" max="15866" width="47.140625" style="194" customWidth="1"/>
    <col min="15867" max="15867" width="18.140625" style="194" customWidth="1"/>
    <col min="15868" max="15868" width="18" style="194" customWidth="1"/>
    <col min="15869" max="15869" width="16.28515625" style="194" customWidth="1"/>
    <col min="15870" max="15870" width="16.85546875" style="194" bestFit="1" customWidth="1"/>
    <col min="15871" max="15871" width="18.7109375" style="194" customWidth="1"/>
    <col min="15872" max="15872" width="21.85546875" style="194" bestFit="1" customWidth="1"/>
    <col min="15873" max="15873" width="35.85546875" style="194" customWidth="1"/>
    <col min="15874" max="15874" width="16.140625" style="194" customWidth="1"/>
    <col min="15875" max="15875" width="18.42578125" style="194" customWidth="1"/>
    <col min="15876" max="15876" width="17.85546875" style="194" customWidth="1"/>
    <col min="15877" max="15877" width="18.7109375" style="194" bestFit="1" customWidth="1"/>
    <col min="15878" max="15878" width="16.28515625" style="194" customWidth="1"/>
    <col min="15879" max="15879" width="18.7109375" style="194" customWidth="1"/>
    <col min="15880" max="15880" width="21.85546875" style="194" bestFit="1" customWidth="1"/>
    <col min="15881" max="15881" width="31.28515625" style="194" customWidth="1"/>
    <col min="15882" max="15882" width="16.140625" style="194" bestFit="1" customWidth="1"/>
    <col min="15883" max="15883" width="12" style="194" bestFit="1" customWidth="1"/>
    <col min="15884" max="15884" width="12.140625" style="194" customWidth="1"/>
    <col min="15885" max="15885" width="14.140625" style="194" customWidth="1"/>
    <col min="15886" max="15886" width="16.28515625" style="194" bestFit="1" customWidth="1"/>
    <col min="15887" max="16121" width="9.140625" style="194"/>
    <col min="16122" max="16122" width="47.140625" style="194" customWidth="1"/>
    <col min="16123" max="16123" width="18.140625" style="194" customWidth="1"/>
    <col min="16124" max="16124" width="18" style="194" customWidth="1"/>
    <col min="16125" max="16125" width="16.28515625" style="194" customWidth="1"/>
    <col min="16126" max="16126" width="16.85546875" style="194" bestFit="1" customWidth="1"/>
    <col min="16127" max="16127" width="18.7109375" style="194" customWidth="1"/>
    <col min="16128" max="16128" width="21.85546875" style="194" bestFit="1" customWidth="1"/>
    <col min="16129" max="16129" width="35.85546875" style="194" customWidth="1"/>
    <col min="16130" max="16130" width="16.140625" style="194" customWidth="1"/>
    <col min="16131" max="16131" width="18.42578125" style="194" customWidth="1"/>
    <col min="16132" max="16132" width="17.85546875" style="194" customWidth="1"/>
    <col min="16133" max="16133" width="18.7109375" style="194" bestFit="1" customWidth="1"/>
    <col min="16134" max="16134" width="16.28515625" style="194" customWidth="1"/>
    <col min="16135" max="16135" width="18.7109375" style="194" customWidth="1"/>
    <col min="16136" max="16136" width="21.85546875" style="194" bestFit="1" customWidth="1"/>
    <col min="16137" max="16137" width="31.28515625" style="194" customWidth="1"/>
    <col min="16138" max="16138" width="16.140625" style="194" bestFit="1" customWidth="1"/>
    <col min="16139" max="16139" width="12" style="194" bestFit="1" customWidth="1"/>
    <col min="16140" max="16140" width="12.140625" style="194" customWidth="1"/>
    <col min="16141" max="16141" width="14.140625" style="194" customWidth="1"/>
    <col min="16142" max="16142" width="16.28515625" style="194" bestFit="1" customWidth="1"/>
    <col min="16143" max="16384" width="9.140625" style="194"/>
  </cols>
  <sheetData>
    <row r="1" spans="1:33" s="278" customFormat="1">
      <c r="A1" s="605" t="s">
        <v>316</v>
      </c>
      <c r="B1" s="605"/>
      <c r="C1" s="605"/>
      <c r="D1" s="605"/>
      <c r="E1" s="605"/>
      <c r="F1" s="605"/>
      <c r="G1" s="605"/>
      <c r="H1" s="605"/>
      <c r="I1" s="605"/>
      <c r="J1" s="605"/>
      <c r="K1" s="605"/>
      <c r="L1" s="605"/>
      <c r="M1" s="605"/>
      <c r="N1" s="605"/>
      <c r="O1" s="605"/>
      <c r="P1" s="605"/>
      <c r="Q1" s="605"/>
      <c r="R1" s="605"/>
      <c r="S1" s="605"/>
      <c r="T1" s="605"/>
    </row>
    <row r="2" spans="1:33" s="278" customFormat="1">
      <c r="A2" s="606" t="s">
        <v>260</v>
      </c>
      <c r="B2" s="606"/>
      <c r="C2" s="606"/>
      <c r="D2" s="606"/>
      <c r="E2" s="606"/>
      <c r="F2" s="606"/>
      <c r="G2" s="606"/>
      <c r="H2" s="606"/>
      <c r="I2" s="606"/>
      <c r="J2" s="606"/>
      <c r="K2" s="606"/>
      <c r="L2" s="606"/>
      <c r="M2" s="606"/>
      <c r="N2" s="606"/>
      <c r="O2" s="606"/>
      <c r="P2" s="606"/>
      <c r="Q2" s="606"/>
      <c r="R2" s="606"/>
      <c r="S2" s="606"/>
      <c r="T2" s="606"/>
    </row>
    <row r="3" spans="1:33" s="278" customFormat="1">
      <c r="A3" s="601" t="s">
        <v>269</v>
      </c>
      <c r="B3" s="601"/>
      <c r="C3" s="601"/>
      <c r="D3" s="601"/>
      <c r="E3" s="601"/>
      <c r="F3" s="601"/>
      <c r="G3" s="601"/>
      <c r="H3" s="601"/>
      <c r="I3" s="601"/>
      <c r="J3" s="601" t="s">
        <v>317</v>
      </c>
      <c r="K3" s="601"/>
      <c r="L3" s="601"/>
      <c r="M3" s="601"/>
      <c r="N3" s="601"/>
      <c r="O3" s="601"/>
      <c r="P3" s="601"/>
      <c r="Q3" s="601"/>
      <c r="R3" s="601" t="s">
        <v>229</v>
      </c>
      <c r="S3" s="601"/>
      <c r="T3" s="601"/>
    </row>
    <row r="4" spans="1:33" ht="53.25" customHeight="1">
      <c r="A4" s="507" t="s">
        <v>216</v>
      </c>
      <c r="B4" s="507" t="s">
        <v>230</v>
      </c>
      <c r="C4" s="507" t="s">
        <v>231</v>
      </c>
      <c r="D4" s="507" t="s">
        <v>7</v>
      </c>
      <c r="E4" s="507" t="s">
        <v>100</v>
      </c>
      <c r="F4" s="507" t="s">
        <v>49</v>
      </c>
      <c r="G4" s="507" t="s">
        <v>101</v>
      </c>
      <c r="H4" s="507" t="s">
        <v>102</v>
      </c>
      <c r="I4" s="507" t="s">
        <v>103</v>
      </c>
      <c r="J4" s="507" t="s">
        <v>230</v>
      </c>
      <c r="K4" s="507" t="s">
        <v>231</v>
      </c>
      <c r="L4" s="507" t="s">
        <v>7</v>
      </c>
      <c r="M4" s="507" t="s">
        <v>100</v>
      </c>
      <c r="N4" s="319" t="s">
        <v>49</v>
      </c>
      <c r="O4" s="507" t="s">
        <v>101</v>
      </c>
      <c r="P4" s="320" t="s">
        <v>102</v>
      </c>
      <c r="Q4" s="507" t="s">
        <v>103</v>
      </c>
      <c r="R4" s="195" t="s">
        <v>232</v>
      </c>
      <c r="S4" s="195" t="s">
        <v>261</v>
      </c>
      <c r="T4" s="195" t="s">
        <v>262</v>
      </c>
    </row>
    <row r="5" spans="1:33" s="278" customFormat="1" ht="42" customHeight="1">
      <c r="A5" s="321" t="s">
        <v>217</v>
      </c>
      <c r="B5" s="322">
        <v>4176425312.6985002</v>
      </c>
      <c r="C5" s="322">
        <v>1202661669.2490001</v>
      </c>
      <c r="D5" s="322">
        <v>581415405.63688314</v>
      </c>
      <c r="E5" s="322">
        <v>464969664.83700013</v>
      </c>
      <c r="F5" s="292">
        <f>SUM(B5:E5)</f>
        <v>6425472052.4213829</v>
      </c>
      <c r="G5" s="323">
        <v>2268131115212.1616</v>
      </c>
      <c r="H5" s="292" t="s">
        <v>218</v>
      </c>
      <c r="I5" s="460">
        <f>F5/G5</f>
        <v>2.8329367774756454E-3</v>
      </c>
      <c r="J5" s="287">
        <v>4358221060.1670017</v>
      </c>
      <c r="K5" s="287">
        <v>1236558271.3290005</v>
      </c>
      <c r="L5" s="287">
        <v>574040572.36649954</v>
      </c>
      <c r="M5" s="287">
        <v>433731888.25199986</v>
      </c>
      <c r="N5" s="324">
        <f>SUM(J5:M5)</f>
        <v>6602551792.114502</v>
      </c>
      <c r="O5" s="287">
        <v>2335452809451.6577</v>
      </c>
      <c r="P5" s="325" t="s">
        <v>218</v>
      </c>
      <c r="Q5" s="463">
        <f>N5/O5</f>
        <v>2.8270970688826372E-3</v>
      </c>
      <c r="R5" s="326">
        <f t="shared" ref="R5:S8" si="0">SUM(N5-F5)/F5*100</f>
        <v>2.7559024185061718</v>
      </c>
      <c r="S5" s="326">
        <f t="shared" si="0"/>
        <v>2.9681570782207096</v>
      </c>
      <c r="T5" s="298">
        <f>SUM(Q5-I5)/I5*100</f>
        <v>-0.20613621311421454</v>
      </c>
      <c r="U5" s="327"/>
    </row>
    <row r="6" spans="1:33" s="278" customFormat="1" ht="42" customHeight="1">
      <c r="A6" s="321" t="s">
        <v>219</v>
      </c>
      <c r="B6" s="322">
        <v>1392141770.8994999</v>
      </c>
      <c r="C6" s="322">
        <v>400887223.083</v>
      </c>
      <c r="D6" s="322">
        <v>193805135.21229437</v>
      </c>
      <c r="E6" s="322">
        <v>154989888.27900004</v>
      </c>
      <c r="F6" s="292">
        <f>SUM(B6:E6)</f>
        <v>2141824017.4737942</v>
      </c>
      <c r="G6" s="328">
        <v>254580</v>
      </c>
      <c r="H6" s="329" t="s">
        <v>220</v>
      </c>
      <c r="I6" s="461">
        <f>F6/G6</f>
        <v>8413.1668531455507</v>
      </c>
      <c r="J6" s="287">
        <v>1452740353.3890007</v>
      </c>
      <c r="K6" s="287">
        <v>412186090.44300014</v>
      </c>
      <c r="L6" s="287">
        <v>191346857.45549983</v>
      </c>
      <c r="M6" s="287">
        <v>144577296.08399996</v>
      </c>
      <c r="N6" s="324">
        <f>SUM(J6:M6)</f>
        <v>2200850597.3715005</v>
      </c>
      <c r="O6" s="330">
        <v>163562</v>
      </c>
      <c r="P6" s="331" t="s">
        <v>220</v>
      </c>
      <c r="Q6" s="462">
        <f>N6/O6</f>
        <v>13455.757433704042</v>
      </c>
      <c r="R6" s="326">
        <f t="shared" si="0"/>
        <v>2.7559024185061682</v>
      </c>
      <c r="S6" s="326">
        <f t="shared" si="0"/>
        <v>-35.752219341660776</v>
      </c>
      <c r="T6" s="285">
        <f>SUM(Q6-I6)/I6*100</f>
        <v>59.936890217185535</v>
      </c>
      <c r="U6" s="327"/>
    </row>
    <row r="7" spans="1:33" s="278" customFormat="1" ht="37.5">
      <c r="A7" s="332" t="s">
        <v>263</v>
      </c>
      <c r="B7" s="322">
        <v>1392141770.8994999</v>
      </c>
      <c r="C7" s="322">
        <v>400887223.083</v>
      </c>
      <c r="D7" s="322">
        <v>193805135.21229437</v>
      </c>
      <c r="E7" s="322">
        <v>154989888.27900004</v>
      </c>
      <c r="F7" s="292">
        <f>SUM(B7:E7)</f>
        <v>2141824017.4737942</v>
      </c>
      <c r="G7" s="328">
        <v>134360</v>
      </c>
      <c r="H7" s="333" t="s">
        <v>264</v>
      </c>
      <c r="I7" s="461">
        <f>F7/G7</f>
        <v>15940.934932076469</v>
      </c>
      <c r="J7" s="287">
        <v>1452740353.3890007</v>
      </c>
      <c r="K7" s="287">
        <v>412186090.44300014</v>
      </c>
      <c r="L7" s="287">
        <v>191346857.45549983</v>
      </c>
      <c r="M7" s="287">
        <v>144577296.08399996</v>
      </c>
      <c r="N7" s="324">
        <f>SUM(J7:M7)</f>
        <v>2200850597.3715005</v>
      </c>
      <c r="O7" s="330">
        <v>170792</v>
      </c>
      <c r="P7" s="333" t="s">
        <v>264</v>
      </c>
      <c r="Q7" s="462">
        <f>N7/O7</f>
        <v>12886.145705720997</v>
      </c>
      <c r="R7" s="326">
        <f t="shared" si="0"/>
        <v>2.7559024185061682</v>
      </c>
      <c r="S7" s="326">
        <f t="shared" si="0"/>
        <v>27.115212860970527</v>
      </c>
      <c r="T7" s="285">
        <f>SUM(Q7-I7)/I7*100</f>
        <v>-19.163174803559365</v>
      </c>
      <c r="U7" s="327"/>
    </row>
    <row r="8" spans="1:33" s="278" customFormat="1" ht="37.5">
      <c r="A8" s="332" t="s">
        <v>265</v>
      </c>
      <c r="B8" s="322">
        <v>2320236284.8325</v>
      </c>
      <c r="C8" s="322">
        <v>668145371.80500007</v>
      </c>
      <c r="D8" s="322">
        <v>323008558.68715727</v>
      </c>
      <c r="E8" s="322">
        <v>258316480.46500006</v>
      </c>
      <c r="F8" s="292">
        <f>SUM(B8:E8)</f>
        <v>3569706695.7896571</v>
      </c>
      <c r="G8" s="328">
        <v>6</v>
      </c>
      <c r="H8" s="333" t="s">
        <v>266</v>
      </c>
      <c r="I8" s="461">
        <f>F8/G8</f>
        <v>594951115.96494281</v>
      </c>
      <c r="J8" s="287">
        <v>2421233922.315001</v>
      </c>
      <c r="K8" s="287">
        <v>686976817.40500021</v>
      </c>
      <c r="L8" s="287">
        <v>318911429.09249973</v>
      </c>
      <c r="M8" s="287">
        <v>240962160.13999993</v>
      </c>
      <c r="N8" s="324">
        <f>SUM(J8:M8)</f>
        <v>3668084328.9525008</v>
      </c>
      <c r="O8" s="330">
        <v>5</v>
      </c>
      <c r="P8" s="334" t="s">
        <v>266</v>
      </c>
      <c r="Q8" s="462">
        <f>N8/O8</f>
        <v>733616865.79050016</v>
      </c>
      <c r="R8" s="326">
        <f t="shared" si="0"/>
        <v>2.755902418506166</v>
      </c>
      <c r="S8" s="326">
        <f t="shared" si="0"/>
        <v>-16.666666666666664</v>
      </c>
      <c r="T8" s="285">
        <f>SUM(Q8-I8)/I8*100</f>
        <v>23.307082902207409</v>
      </c>
      <c r="U8" s="327"/>
    </row>
    <row r="9" spans="1:33" s="340" customFormat="1" ht="29.25" customHeight="1">
      <c r="A9" s="335" t="s">
        <v>267</v>
      </c>
      <c r="B9" s="336">
        <f>SUM(B5:B8)</f>
        <v>9280945139.3299999</v>
      </c>
      <c r="C9" s="336">
        <f>SUM(C5:C8)</f>
        <v>2672581487.2200003</v>
      </c>
      <c r="D9" s="336">
        <f>SUM(D5:D8)</f>
        <v>1292034234.7486291</v>
      </c>
      <c r="E9" s="336">
        <f>SUM(E5:E8)</f>
        <v>1033265921.8600003</v>
      </c>
      <c r="F9" s="336">
        <f>SUM(B9:E9)</f>
        <v>14278826783.158628</v>
      </c>
      <c r="G9" s="336"/>
      <c r="H9" s="336"/>
      <c r="I9" s="336"/>
      <c r="J9" s="336">
        <v>9525461088.8419991</v>
      </c>
      <c r="K9" s="336">
        <v>1761280230.5651646</v>
      </c>
      <c r="L9" s="336">
        <v>1082236966.1083279</v>
      </c>
      <c r="M9" s="336">
        <v>628080051.92999995</v>
      </c>
      <c r="N9" s="337">
        <f>SUM(N5:N8)</f>
        <v>14672337315.810003</v>
      </c>
      <c r="O9" s="336"/>
      <c r="P9" s="338"/>
      <c r="Q9" s="336"/>
      <c r="R9" s="336"/>
      <c r="S9" s="336"/>
      <c r="T9" s="336"/>
      <c r="U9" s="339"/>
      <c r="V9" s="278"/>
      <c r="W9" s="278"/>
      <c r="X9" s="278"/>
      <c r="Y9" s="278"/>
      <c r="Z9" s="278"/>
      <c r="AA9" s="278"/>
      <c r="AB9" s="278"/>
      <c r="AC9" s="278"/>
      <c r="AD9" s="278"/>
      <c r="AE9" s="278"/>
      <c r="AF9" s="278"/>
      <c r="AG9" s="278"/>
    </row>
    <row r="10" spans="1:33">
      <c r="F10" s="269"/>
      <c r="J10" s="314"/>
      <c r="K10" s="314"/>
      <c r="L10" s="314"/>
      <c r="O10" s="341"/>
      <c r="T10" s="342"/>
    </row>
    <row r="11" spans="1:33">
      <c r="A11" s="194" t="s">
        <v>268</v>
      </c>
      <c r="J11" s="312"/>
      <c r="K11" s="313"/>
      <c r="L11" s="313"/>
      <c r="M11" s="313"/>
      <c r="N11" s="313"/>
      <c r="O11" s="343"/>
      <c r="Q11" s="344"/>
    </row>
    <row r="12" spans="1:33">
      <c r="O12" s="563"/>
    </row>
  </sheetData>
  <sheetProtection algorithmName="SHA-512" hashValue="4h3zrad5KvQMkfAzvPXjI2fXtCsvgDw/+kEsUhNzFKUfAHLNZONjHasplxxTv8t32zkqmeNU/0j6YV9r6bBTSw==" saltValue="MdLOwhRJYCBoRV2thWpS0Q==" spinCount="100000" sheet="1" objects="1" scenarios="1"/>
  <mergeCells count="5">
    <mergeCell ref="A1:T1"/>
    <mergeCell ref="A2:T2"/>
    <mergeCell ref="A3:I3"/>
    <mergeCell ref="J3:Q3"/>
    <mergeCell ref="R3:T3"/>
  </mergeCells>
  <pageMargins left="0.31496062992125984" right="0" top="0.74803149606299213" bottom="0.6692913385826772" header="0.27559055118110237" footer="0.19685039370078741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2E9BB-2BCE-405E-ABC9-01543AB3AD2C}">
  <dimension ref="A1:K5"/>
  <sheetViews>
    <sheetView tabSelected="1" workbookViewId="0">
      <selection activeCell="C12" sqref="C12"/>
    </sheetView>
  </sheetViews>
  <sheetFormatPr defaultRowHeight="23.25"/>
  <cols>
    <col min="1" max="1" width="9.5703125" style="272" customWidth="1"/>
    <col min="2" max="2" width="44.5703125" style="272" bestFit="1" customWidth="1"/>
    <col min="3" max="3" width="86.85546875" style="272" customWidth="1"/>
    <col min="4" max="256" width="9.140625" style="272"/>
    <col min="257" max="257" width="9.5703125" style="272" customWidth="1"/>
    <col min="258" max="258" width="44.5703125" style="272" bestFit="1" customWidth="1"/>
    <col min="259" max="259" width="86.85546875" style="272" customWidth="1"/>
    <col min="260" max="512" width="9.140625" style="272"/>
    <col min="513" max="513" width="9.5703125" style="272" customWidth="1"/>
    <col min="514" max="514" width="44.5703125" style="272" bestFit="1" customWidth="1"/>
    <col min="515" max="515" width="86.85546875" style="272" customWidth="1"/>
    <col min="516" max="768" width="9.140625" style="272"/>
    <col min="769" max="769" width="9.5703125" style="272" customWidth="1"/>
    <col min="770" max="770" width="44.5703125" style="272" bestFit="1" customWidth="1"/>
    <col min="771" max="771" width="86.85546875" style="272" customWidth="1"/>
    <col min="772" max="1024" width="9.140625" style="272"/>
    <col min="1025" max="1025" width="9.5703125" style="272" customWidth="1"/>
    <col min="1026" max="1026" width="44.5703125" style="272" bestFit="1" customWidth="1"/>
    <col min="1027" max="1027" width="86.85546875" style="272" customWidth="1"/>
    <col min="1028" max="1280" width="9.140625" style="272"/>
    <col min="1281" max="1281" width="9.5703125" style="272" customWidth="1"/>
    <col min="1282" max="1282" width="44.5703125" style="272" bestFit="1" customWidth="1"/>
    <col min="1283" max="1283" width="86.85546875" style="272" customWidth="1"/>
    <col min="1284" max="1536" width="9.140625" style="272"/>
    <col min="1537" max="1537" width="9.5703125" style="272" customWidth="1"/>
    <col min="1538" max="1538" width="44.5703125" style="272" bestFit="1" customWidth="1"/>
    <col min="1539" max="1539" width="86.85546875" style="272" customWidth="1"/>
    <col min="1540" max="1792" width="9.140625" style="272"/>
    <col min="1793" max="1793" width="9.5703125" style="272" customWidth="1"/>
    <col min="1794" max="1794" width="44.5703125" style="272" bestFit="1" customWidth="1"/>
    <col min="1795" max="1795" width="86.85546875" style="272" customWidth="1"/>
    <col min="1796" max="2048" width="9.140625" style="272"/>
    <col min="2049" max="2049" width="9.5703125" style="272" customWidth="1"/>
    <col min="2050" max="2050" width="44.5703125" style="272" bestFit="1" customWidth="1"/>
    <col min="2051" max="2051" width="86.85546875" style="272" customWidth="1"/>
    <col min="2052" max="2304" width="9.140625" style="272"/>
    <col min="2305" max="2305" width="9.5703125" style="272" customWidth="1"/>
    <col min="2306" max="2306" width="44.5703125" style="272" bestFit="1" customWidth="1"/>
    <col min="2307" max="2307" width="86.85546875" style="272" customWidth="1"/>
    <col min="2308" max="2560" width="9.140625" style="272"/>
    <col min="2561" max="2561" width="9.5703125" style="272" customWidth="1"/>
    <col min="2562" max="2562" width="44.5703125" style="272" bestFit="1" customWidth="1"/>
    <col min="2563" max="2563" width="86.85546875" style="272" customWidth="1"/>
    <col min="2564" max="2816" width="9.140625" style="272"/>
    <col min="2817" max="2817" width="9.5703125" style="272" customWidth="1"/>
    <col min="2818" max="2818" width="44.5703125" style="272" bestFit="1" customWidth="1"/>
    <col min="2819" max="2819" width="86.85546875" style="272" customWidth="1"/>
    <col min="2820" max="3072" width="9.140625" style="272"/>
    <col min="3073" max="3073" width="9.5703125" style="272" customWidth="1"/>
    <col min="3074" max="3074" width="44.5703125" style="272" bestFit="1" customWidth="1"/>
    <col min="3075" max="3075" width="86.85546875" style="272" customWidth="1"/>
    <col min="3076" max="3328" width="9.140625" style="272"/>
    <col min="3329" max="3329" width="9.5703125" style="272" customWidth="1"/>
    <col min="3330" max="3330" width="44.5703125" style="272" bestFit="1" customWidth="1"/>
    <col min="3331" max="3331" width="86.85546875" style="272" customWidth="1"/>
    <col min="3332" max="3584" width="9.140625" style="272"/>
    <col min="3585" max="3585" width="9.5703125" style="272" customWidth="1"/>
    <col min="3586" max="3586" width="44.5703125" style="272" bestFit="1" customWidth="1"/>
    <col min="3587" max="3587" width="86.85546875" style="272" customWidth="1"/>
    <col min="3588" max="3840" width="9.140625" style="272"/>
    <col min="3841" max="3841" width="9.5703125" style="272" customWidth="1"/>
    <col min="3842" max="3842" width="44.5703125" style="272" bestFit="1" customWidth="1"/>
    <col min="3843" max="3843" width="86.85546875" style="272" customWidth="1"/>
    <col min="3844" max="4096" width="9.140625" style="272"/>
    <col min="4097" max="4097" width="9.5703125" style="272" customWidth="1"/>
    <col min="4098" max="4098" width="44.5703125" style="272" bestFit="1" customWidth="1"/>
    <col min="4099" max="4099" width="86.85546875" style="272" customWidth="1"/>
    <col min="4100" max="4352" width="9.140625" style="272"/>
    <col min="4353" max="4353" width="9.5703125" style="272" customWidth="1"/>
    <col min="4354" max="4354" width="44.5703125" style="272" bestFit="1" customWidth="1"/>
    <col min="4355" max="4355" width="86.85546875" style="272" customWidth="1"/>
    <col min="4356" max="4608" width="9.140625" style="272"/>
    <col min="4609" max="4609" width="9.5703125" style="272" customWidth="1"/>
    <col min="4610" max="4610" width="44.5703125" style="272" bestFit="1" customWidth="1"/>
    <col min="4611" max="4611" width="86.85546875" style="272" customWidth="1"/>
    <col min="4612" max="4864" width="9.140625" style="272"/>
    <col min="4865" max="4865" width="9.5703125" style="272" customWidth="1"/>
    <col min="4866" max="4866" width="44.5703125" style="272" bestFit="1" customWidth="1"/>
    <col min="4867" max="4867" width="86.85546875" style="272" customWidth="1"/>
    <col min="4868" max="5120" width="9.140625" style="272"/>
    <col min="5121" max="5121" width="9.5703125" style="272" customWidth="1"/>
    <col min="5122" max="5122" width="44.5703125" style="272" bestFit="1" customWidth="1"/>
    <col min="5123" max="5123" width="86.85546875" style="272" customWidth="1"/>
    <col min="5124" max="5376" width="9.140625" style="272"/>
    <col min="5377" max="5377" width="9.5703125" style="272" customWidth="1"/>
    <col min="5378" max="5378" width="44.5703125" style="272" bestFit="1" customWidth="1"/>
    <col min="5379" max="5379" width="86.85546875" style="272" customWidth="1"/>
    <col min="5380" max="5632" width="9.140625" style="272"/>
    <col min="5633" max="5633" width="9.5703125" style="272" customWidth="1"/>
    <col min="5634" max="5634" width="44.5703125" style="272" bestFit="1" customWidth="1"/>
    <col min="5635" max="5635" width="86.85546875" style="272" customWidth="1"/>
    <col min="5636" max="5888" width="9.140625" style="272"/>
    <col min="5889" max="5889" width="9.5703125" style="272" customWidth="1"/>
    <col min="5890" max="5890" width="44.5703125" style="272" bestFit="1" customWidth="1"/>
    <col min="5891" max="5891" width="86.85546875" style="272" customWidth="1"/>
    <col min="5892" max="6144" width="9.140625" style="272"/>
    <col min="6145" max="6145" width="9.5703125" style="272" customWidth="1"/>
    <col min="6146" max="6146" width="44.5703125" style="272" bestFit="1" customWidth="1"/>
    <col min="6147" max="6147" width="86.85546875" style="272" customWidth="1"/>
    <col min="6148" max="6400" width="9.140625" style="272"/>
    <col min="6401" max="6401" width="9.5703125" style="272" customWidth="1"/>
    <col min="6402" max="6402" width="44.5703125" style="272" bestFit="1" customWidth="1"/>
    <col min="6403" max="6403" width="86.85546875" style="272" customWidth="1"/>
    <col min="6404" max="6656" width="9.140625" style="272"/>
    <col min="6657" max="6657" width="9.5703125" style="272" customWidth="1"/>
    <col min="6658" max="6658" width="44.5703125" style="272" bestFit="1" customWidth="1"/>
    <col min="6659" max="6659" width="86.85546875" style="272" customWidth="1"/>
    <col min="6660" max="6912" width="9.140625" style="272"/>
    <col min="6913" max="6913" width="9.5703125" style="272" customWidth="1"/>
    <col min="6914" max="6914" width="44.5703125" style="272" bestFit="1" customWidth="1"/>
    <col min="6915" max="6915" width="86.85546875" style="272" customWidth="1"/>
    <col min="6916" max="7168" width="9.140625" style="272"/>
    <col min="7169" max="7169" width="9.5703125" style="272" customWidth="1"/>
    <col min="7170" max="7170" width="44.5703125" style="272" bestFit="1" customWidth="1"/>
    <col min="7171" max="7171" width="86.85546875" style="272" customWidth="1"/>
    <col min="7172" max="7424" width="9.140625" style="272"/>
    <col min="7425" max="7425" width="9.5703125" style="272" customWidth="1"/>
    <col min="7426" max="7426" width="44.5703125" style="272" bestFit="1" customWidth="1"/>
    <col min="7427" max="7427" width="86.85546875" style="272" customWidth="1"/>
    <col min="7428" max="7680" width="9.140625" style="272"/>
    <col min="7681" max="7681" width="9.5703125" style="272" customWidth="1"/>
    <col min="7682" max="7682" width="44.5703125" style="272" bestFit="1" customWidth="1"/>
    <col min="7683" max="7683" width="86.85546875" style="272" customWidth="1"/>
    <col min="7684" max="7936" width="9.140625" style="272"/>
    <col min="7937" max="7937" width="9.5703125" style="272" customWidth="1"/>
    <col min="7938" max="7938" width="44.5703125" style="272" bestFit="1" customWidth="1"/>
    <col min="7939" max="7939" width="86.85546875" style="272" customWidth="1"/>
    <col min="7940" max="8192" width="9.140625" style="272"/>
    <col min="8193" max="8193" width="9.5703125" style="272" customWidth="1"/>
    <col min="8194" max="8194" width="44.5703125" style="272" bestFit="1" customWidth="1"/>
    <col min="8195" max="8195" width="86.85546875" style="272" customWidth="1"/>
    <col min="8196" max="8448" width="9.140625" style="272"/>
    <col min="8449" max="8449" width="9.5703125" style="272" customWidth="1"/>
    <col min="8450" max="8450" width="44.5703125" style="272" bestFit="1" customWidth="1"/>
    <col min="8451" max="8451" width="86.85546875" style="272" customWidth="1"/>
    <col min="8452" max="8704" width="9.140625" style="272"/>
    <col min="8705" max="8705" width="9.5703125" style="272" customWidth="1"/>
    <col min="8706" max="8706" width="44.5703125" style="272" bestFit="1" customWidth="1"/>
    <col min="8707" max="8707" width="86.85546875" style="272" customWidth="1"/>
    <col min="8708" max="8960" width="9.140625" style="272"/>
    <col min="8961" max="8961" width="9.5703125" style="272" customWidth="1"/>
    <col min="8962" max="8962" width="44.5703125" style="272" bestFit="1" customWidth="1"/>
    <col min="8963" max="8963" width="86.85546875" style="272" customWidth="1"/>
    <col min="8964" max="9216" width="9.140625" style="272"/>
    <col min="9217" max="9217" width="9.5703125" style="272" customWidth="1"/>
    <col min="9218" max="9218" width="44.5703125" style="272" bestFit="1" customWidth="1"/>
    <col min="9219" max="9219" width="86.85546875" style="272" customWidth="1"/>
    <col min="9220" max="9472" width="9.140625" style="272"/>
    <col min="9473" max="9473" width="9.5703125" style="272" customWidth="1"/>
    <col min="9474" max="9474" width="44.5703125" style="272" bestFit="1" customWidth="1"/>
    <col min="9475" max="9475" width="86.85546875" style="272" customWidth="1"/>
    <col min="9476" max="9728" width="9.140625" style="272"/>
    <col min="9729" max="9729" width="9.5703125" style="272" customWidth="1"/>
    <col min="9730" max="9730" width="44.5703125" style="272" bestFit="1" customWidth="1"/>
    <col min="9731" max="9731" width="86.85546875" style="272" customWidth="1"/>
    <col min="9732" max="9984" width="9.140625" style="272"/>
    <col min="9985" max="9985" width="9.5703125" style="272" customWidth="1"/>
    <col min="9986" max="9986" width="44.5703125" style="272" bestFit="1" customWidth="1"/>
    <col min="9987" max="9987" width="86.85546875" style="272" customWidth="1"/>
    <col min="9988" max="10240" width="9.140625" style="272"/>
    <col min="10241" max="10241" width="9.5703125" style="272" customWidth="1"/>
    <col min="10242" max="10242" width="44.5703125" style="272" bestFit="1" customWidth="1"/>
    <col min="10243" max="10243" width="86.85546875" style="272" customWidth="1"/>
    <col min="10244" max="10496" width="9.140625" style="272"/>
    <col min="10497" max="10497" width="9.5703125" style="272" customWidth="1"/>
    <col min="10498" max="10498" width="44.5703125" style="272" bestFit="1" customWidth="1"/>
    <col min="10499" max="10499" width="86.85546875" style="272" customWidth="1"/>
    <col min="10500" max="10752" width="9.140625" style="272"/>
    <col min="10753" max="10753" width="9.5703125" style="272" customWidth="1"/>
    <col min="10754" max="10754" width="44.5703125" style="272" bestFit="1" customWidth="1"/>
    <col min="10755" max="10755" width="86.85546875" style="272" customWidth="1"/>
    <col min="10756" max="11008" width="9.140625" style="272"/>
    <col min="11009" max="11009" width="9.5703125" style="272" customWidth="1"/>
    <col min="11010" max="11010" width="44.5703125" style="272" bestFit="1" customWidth="1"/>
    <col min="11011" max="11011" width="86.85546875" style="272" customWidth="1"/>
    <col min="11012" max="11264" width="9.140625" style="272"/>
    <col min="11265" max="11265" width="9.5703125" style="272" customWidth="1"/>
    <col min="11266" max="11266" width="44.5703125" style="272" bestFit="1" customWidth="1"/>
    <col min="11267" max="11267" width="86.85546875" style="272" customWidth="1"/>
    <col min="11268" max="11520" width="9.140625" style="272"/>
    <col min="11521" max="11521" width="9.5703125" style="272" customWidth="1"/>
    <col min="11522" max="11522" width="44.5703125" style="272" bestFit="1" customWidth="1"/>
    <col min="11523" max="11523" width="86.85546875" style="272" customWidth="1"/>
    <col min="11524" max="11776" width="9.140625" style="272"/>
    <col min="11777" max="11777" width="9.5703125" style="272" customWidth="1"/>
    <col min="11778" max="11778" width="44.5703125" style="272" bestFit="1" customWidth="1"/>
    <col min="11779" max="11779" width="86.85546875" style="272" customWidth="1"/>
    <col min="11780" max="12032" width="9.140625" style="272"/>
    <col min="12033" max="12033" width="9.5703125" style="272" customWidth="1"/>
    <col min="12034" max="12034" width="44.5703125" style="272" bestFit="1" customWidth="1"/>
    <col min="12035" max="12035" width="86.85546875" style="272" customWidth="1"/>
    <col min="12036" max="12288" width="9.140625" style="272"/>
    <col min="12289" max="12289" width="9.5703125" style="272" customWidth="1"/>
    <col min="12290" max="12290" width="44.5703125" style="272" bestFit="1" customWidth="1"/>
    <col min="12291" max="12291" width="86.85546875" style="272" customWidth="1"/>
    <col min="12292" max="12544" width="9.140625" style="272"/>
    <col min="12545" max="12545" width="9.5703125" style="272" customWidth="1"/>
    <col min="12546" max="12546" width="44.5703125" style="272" bestFit="1" customWidth="1"/>
    <col min="12547" max="12547" width="86.85546875" style="272" customWidth="1"/>
    <col min="12548" max="12800" width="9.140625" style="272"/>
    <col min="12801" max="12801" width="9.5703125" style="272" customWidth="1"/>
    <col min="12802" max="12802" width="44.5703125" style="272" bestFit="1" customWidth="1"/>
    <col min="12803" max="12803" width="86.85546875" style="272" customWidth="1"/>
    <col min="12804" max="13056" width="9.140625" style="272"/>
    <col min="13057" max="13057" width="9.5703125" style="272" customWidth="1"/>
    <col min="13058" max="13058" width="44.5703125" style="272" bestFit="1" customWidth="1"/>
    <col min="13059" max="13059" width="86.85546875" style="272" customWidth="1"/>
    <col min="13060" max="13312" width="9.140625" style="272"/>
    <col min="13313" max="13313" width="9.5703125" style="272" customWidth="1"/>
    <col min="13314" max="13314" width="44.5703125" style="272" bestFit="1" customWidth="1"/>
    <col min="13315" max="13315" width="86.85546875" style="272" customWidth="1"/>
    <col min="13316" max="13568" width="9.140625" style="272"/>
    <col min="13569" max="13569" width="9.5703125" style="272" customWidth="1"/>
    <col min="13570" max="13570" width="44.5703125" style="272" bestFit="1" customWidth="1"/>
    <col min="13571" max="13571" width="86.85546875" style="272" customWidth="1"/>
    <col min="13572" max="13824" width="9.140625" style="272"/>
    <col min="13825" max="13825" width="9.5703125" style="272" customWidth="1"/>
    <col min="13826" max="13826" width="44.5703125" style="272" bestFit="1" customWidth="1"/>
    <col min="13827" max="13827" width="86.85546875" style="272" customWidth="1"/>
    <col min="13828" max="14080" width="9.140625" style="272"/>
    <col min="14081" max="14081" width="9.5703125" style="272" customWidth="1"/>
    <col min="14082" max="14082" width="44.5703125" style="272" bestFit="1" customWidth="1"/>
    <col min="14083" max="14083" width="86.85546875" style="272" customWidth="1"/>
    <col min="14084" max="14336" width="9.140625" style="272"/>
    <col min="14337" max="14337" width="9.5703125" style="272" customWidth="1"/>
    <col min="14338" max="14338" width="44.5703125" style="272" bestFit="1" customWidth="1"/>
    <col min="14339" max="14339" width="86.85546875" style="272" customWidth="1"/>
    <col min="14340" max="14592" width="9.140625" style="272"/>
    <col min="14593" max="14593" width="9.5703125" style="272" customWidth="1"/>
    <col min="14594" max="14594" width="44.5703125" style="272" bestFit="1" customWidth="1"/>
    <col min="14595" max="14595" width="86.85546875" style="272" customWidth="1"/>
    <col min="14596" max="14848" width="9.140625" style="272"/>
    <col min="14849" max="14849" width="9.5703125" style="272" customWidth="1"/>
    <col min="14850" max="14850" width="44.5703125" style="272" bestFit="1" customWidth="1"/>
    <col min="14851" max="14851" width="86.85546875" style="272" customWidth="1"/>
    <col min="14852" max="15104" width="9.140625" style="272"/>
    <col min="15105" max="15105" width="9.5703125" style="272" customWidth="1"/>
    <col min="15106" max="15106" width="44.5703125" style="272" bestFit="1" customWidth="1"/>
    <col min="15107" max="15107" width="86.85546875" style="272" customWidth="1"/>
    <col min="15108" max="15360" width="9.140625" style="272"/>
    <col min="15361" max="15361" width="9.5703125" style="272" customWidth="1"/>
    <col min="15362" max="15362" width="44.5703125" style="272" bestFit="1" customWidth="1"/>
    <col min="15363" max="15363" width="86.85546875" style="272" customWidth="1"/>
    <col min="15364" max="15616" width="9.140625" style="272"/>
    <col min="15617" max="15617" width="9.5703125" style="272" customWidth="1"/>
    <col min="15618" max="15618" width="44.5703125" style="272" bestFit="1" customWidth="1"/>
    <col min="15619" max="15619" width="86.85546875" style="272" customWidth="1"/>
    <col min="15620" max="15872" width="9.140625" style="272"/>
    <col min="15873" max="15873" width="9.5703125" style="272" customWidth="1"/>
    <col min="15874" max="15874" width="44.5703125" style="272" bestFit="1" customWidth="1"/>
    <col min="15875" max="15875" width="86.85546875" style="272" customWidth="1"/>
    <col min="15876" max="16128" width="9.140625" style="272"/>
    <col min="16129" max="16129" width="9.5703125" style="272" customWidth="1"/>
    <col min="16130" max="16130" width="44.5703125" style="272" bestFit="1" customWidth="1"/>
    <col min="16131" max="16131" width="86.85546875" style="272" customWidth="1"/>
    <col min="16132" max="16384" width="9.140625" style="272"/>
  </cols>
  <sheetData>
    <row r="1" spans="1:11">
      <c r="A1" s="497" t="s">
        <v>376</v>
      </c>
    </row>
    <row r="2" spans="1:11">
      <c r="A2" s="272" t="s">
        <v>377</v>
      </c>
    </row>
    <row r="3" spans="1:11">
      <c r="A3" s="516" t="s">
        <v>253</v>
      </c>
      <c r="B3" s="516" t="s">
        <v>216</v>
      </c>
      <c r="C3" s="516" t="s">
        <v>254</v>
      </c>
    </row>
    <row r="4" spans="1:11" ht="93">
      <c r="A4" s="318">
        <v>2</v>
      </c>
      <c r="B4" s="561" t="s">
        <v>378</v>
      </c>
      <c r="C4" s="644" t="s">
        <v>403</v>
      </c>
    </row>
    <row r="5" spans="1:11" ht="116.25">
      <c r="A5" s="318">
        <v>4</v>
      </c>
      <c r="B5" s="274" t="s">
        <v>379</v>
      </c>
      <c r="C5" s="275" t="s">
        <v>398</v>
      </c>
      <c r="D5" s="562"/>
      <c r="E5" s="562"/>
      <c r="F5" s="562"/>
      <c r="G5" s="562"/>
      <c r="H5" s="562"/>
      <c r="I5" s="562"/>
      <c r="J5" s="562"/>
      <c r="K5" s="562"/>
    </row>
  </sheetData>
  <sheetProtection algorithmName="SHA-512" hashValue="6H9nImXsA2F9h7holkkdELJVPAqilds0S8WDM7Sj3txjWpi+O1VoX6QJqhUn9mAnBrgv1r6D+i0csJCQL77HTA==" saltValue="4+7HcVSnKHYbmbh0LqvIPA==" spinCount="100000" sheet="1"/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C597B-14D0-475A-ADC5-D9BE4AF2BF75}">
  <sheetPr>
    <tabColor theme="4" tint="-0.249977111117893"/>
  </sheetPr>
  <dimension ref="A1:T9"/>
  <sheetViews>
    <sheetView topLeftCell="H1" zoomScale="90" zoomScaleNormal="90" workbookViewId="0">
      <selection activeCell="S19" sqref="S19"/>
    </sheetView>
  </sheetViews>
  <sheetFormatPr defaultRowHeight="21"/>
  <cols>
    <col min="1" max="1" width="20.85546875" style="361" customWidth="1"/>
    <col min="2" max="5" width="18.7109375" style="361" bestFit="1" customWidth="1"/>
    <col min="6" max="6" width="19.85546875" style="361" bestFit="1" customWidth="1"/>
    <col min="7" max="7" width="22" style="361" customWidth="1"/>
    <col min="8" max="8" width="26" style="361" customWidth="1"/>
    <col min="9" max="9" width="13.28515625" style="361" bestFit="1" customWidth="1"/>
    <col min="10" max="10" width="18.5703125" style="361" customWidth="1"/>
    <col min="11" max="11" width="18.7109375" style="361" customWidth="1"/>
    <col min="12" max="12" width="17.85546875" style="361" customWidth="1"/>
    <col min="13" max="13" width="21.85546875" style="361" bestFit="1" customWidth="1"/>
    <col min="14" max="14" width="22.140625" style="361" customWidth="1"/>
    <col min="15" max="15" width="22" style="361" customWidth="1"/>
    <col min="16" max="16" width="24.42578125" style="361" customWidth="1"/>
    <col min="17" max="17" width="8.7109375" style="361" bestFit="1" customWidth="1"/>
    <col min="18" max="18" width="16" style="361" bestFit="1" customWidth="1"/>
    <col min="19" max="19" width="15.28515625" style="361" customWidth="1"/>
    <col min="20" max="20" width="14" style="361" bestFit="1" customWidth="1"/>
    <col min="21" max="256" width="9.140625" style="361"/>
    <col min="257" max="257" width="21.42578125" style="361" customWidth="1"/>
    <col min="258" max="258" width="17.7109375" style="361" customWidth="1"/>
    <col min="259" max="259" width="18.7109375" style="361" bestFit="1" customWidth="1"/>
    <col min="260" max="260" width="17" style="361" customWidth="1"/>
    <col min="261" max="261" width="16.85546875" style="361" bestFit="1" customWidth="1"/>
    <col min="262" max="262" width="19" style="361" customWidth="1"/>
    <col min="263" max="263" width="22.85546875" style="361" bestFit="1" customWidth="1"/>
    <col min="264" max="264" width="24.5703125" style="361" customWidth="1"/>
    <col min="265" max="265" width="15.28515625" style="361" customWidth="1"/>
    <col min="266" max="266" width="18.5703125" style="361" customWidth="1"/>
    <col min="267" max="267" width="18.7109375" style="361" customWidth="1"/>
    <col min="268" max="268" width="17.85546875" style="361" customWidth="1"/>
    <col min="269" max="269" width="16.85546875" style="361" customWidth="1"/>
    <col min="270" max="270" width="19" style="361" customWidth="1"/>
    <col min="271" max="271" width="22.5703125" style="361" customWidth="1"/>
    <col min="272" max="272" width="24.42578125" style="361" customWidth="1"/>
    <col min="273" max="273" width="12.5703125" style="361" customWidth="1"/>
    <col min="274" max="274" width="12" style="361" bestFit="1" customWidth="1"/>
    <col min="275" max="275" width="11.7109375" style="361" customWidth="1"/>
    <col min="276" max="276" width="14" style="361" bestFit="1" customWidth="1"/>
    <col min="277" max="512" width="9.140625" style="361"/>
    <col min="513" max="513" width="21.42578125" style="361" customWidth="1"/>
    <col min="514" max="514" width="17.7109375" style="361" customWidth="1"/>
    <col min="515" max="515" width="18.7109375" style="361" bestFit="1" customWidth="1"/>
    <col min="516" max="516" width="17" style="361" customWidth="1"/>
    <col min="517" max="517" width="16.85546875" style="361" bestFit="1" customWidth="1"/>
    <col min="518" max="518" width="19" style="361" customWidth="1"/>
    <col min="519" max="519" width="22.85546875" style="361" bestFit="1" customWidth="1"/>
    <col min="520" max="520" width="24.5703125" style="361" customWidth="1"/>
    <col min="521" max="521" width="15.28515625" style="361" customWidth="1"/>
    <col min="522" max="522" width="18.5703125" style="361" customWidth="1"/>
    <col min="523" max="523" width="18.7109375" style="361" customWidth="1"/>
    <col min="524" max="524" width="17.85546875" style="361" customWidth="1"/>
    <col min="525" max="525" width="16.85546875" style="361" customWidth="1"/>
    <col min="526" max="526" width="19" style="361" customWidth="1"/>
    <col min="527" max="527" width="22.5703125" style="361" customWidth="1"/>
    <col min="528" max="528" width="24.42578125" style="361" customWidth="1"/>
    <col min="529" max="529" width="12.5703125" style="361" customWidth="1"/>
    <col min="530" max="530" width="12" style="361" bestFit="1" customWidth="1"/>
    <col min="531" max="531" width="11.7109375" style="361" customWidth="1"/>
    <col min="532" max="532" width="14" style="361" bestFit="1" customWidth="1"/>
    <col min="533" max="768" width="9.140625" style="361"/>
    <col min="769" max="769" width="21.42578125" style="361" customWidth="1"/>
    <col min="770" max="770" width="17.7109375" style="361" customWidth="1"/>
    <col min="771" max="771" width="18.7109375" style="361" bestFit="1" customWidth="1"/>
    <col min="772" max="772" width="17" style="361" customWidth="1"/>
    <col min="773" max="773" width="16.85546875" style="361" bestFit="1" customWidth="1"/>
    <col min="774" max="774" width="19" style="361" customWidth="1"/>
    <col min="775" max="775" width="22.85546875" style="361" bestFit="1" customWidth="1"/>
    <col min="776" max="776" width="24.5703125" style="361" customWidth="1"/>
    <col min="777" max="777" width="15.28515625" style="361" customWidth="1"/>
    <col min="778" max="778" width="18.5703125" style="361" customWidth="1"/>
    <col min="779" max="779" width="18.7109375" style="361" customWidth="1"/>
    <col min="780" max="780" width="17.85546875" style="361" customWidth="1"/>
    <col min="781" max="781" width="16.85546875" style="361" customWidth="1"/>
    <col min="782" max="782" width="19" style="361" customWidth="1"/>
    <col min="783" max="783" width="22.5703125" style="361" customWidth="1"/>
    <col min="784" max="784" width="24.42578125" style="361" customWidth="1"/>
    <col min="785" max="785" width="12.5703125" style="361" customWidth="1"/>
    <col min="786" max="786" width="12" style="361" bestFit="1" customWidth="1"/>
    <col min="787" max="787" width="11.7109375" style="361" customWidth="1"/>
    <col min="788" max="788" width="14" style="361" bestFit="1" customWidth="1"/>
    <col min="789" max="1024" width="9.140625" style="361"/>
    <col min="1025" max="1025" width="21.42578125" style="361" customWidth="1"/>
    <col min="1026" max="1026" width="17.7109375" style="361" customWidth="1"/>
    <col min="1027" max="1027" width="18.7109375" style="361" bestFit="1" customWidth="1"/>
    <col min="1028" max="1028" width="17" style="361" customWidth="1"/>
    <col min="1029" max="1029" width="16.85546875" style="361" bestFit="1" customWidth="1"/>
    <col min="1030" max="1030" width="19" style="361" customWidth="1"/>
    <col min="1031" max="1031" width="22.85546875" style="361" bestFit="1" customWidth="1"/>
    <col min="1032" max="1032" width="24.5703125" style="361" customWidth="1"/>
    <col min="1033" max="1033" width="15.28515625" style="361" customWidth="1"/>
    <col min="1034" max="1034" width="18.5703125" style="361" customWidth="1"/>
    <col min="1035" max="1035" width="18.7109375" style="361" customWidth="1"/>
    <col min="1036" max="1036" width="17.85546875" style="361" customWidth="1"/>
    <col min="1037" max="1037" width="16.85546875" style="361" customWidth="1"/>
    <col min="1038" max="1038" width="19" style="361" customWidth="1"/>
    <col min="1039" max="1039" width="22.5703125" style="361" customWidth="1"/>
    <col min="1040" max="1040" width="24.42578125" style="361" customWidth="1"/>
    <col min="1041" max="1041" width="12.5703125" style="361" customWidth="1"/>
    <col min="1042" max="1042" width="12" style="361" bestFit="1" customWidth="1"/>
    <col min="1043" max="1043" width="11.7109375" style="361" customWidth="1"/>
    <col min="1044" max="1044" width="14" style="361" bestFit="1" customWidth="1"/>
    <col min="1045" max="1280" width="9.140625" style="361"/>
    <col min="1281" max="1281" width="21.42578125" style="361" customWidth="1"/>
    <col min="1282" max="1282" width="17.7109375" style="361" customWidth="1"/>
    <col min="1283" max="1283" width="18.7109375" style="361" bestFit="1" customWidth="1"/>
    <col min="1284" max="1284" width="17" style="361" customWidth="1"/>
    <col min="1285" max="1285" width="16.85546875" style="361" bestFit="1" customWidth="1"/>
    <col min="1286" max="1286" width="19" style="361" customWidth="1"/>
    <col min="1287" max="1287" width="22.85546875" style="361" bestFit="1" customWidth="1"/>
    <col min="1288" max="1288" width="24.5703125" style="361" customWidth="1"/>
    <col min="1289" max="1289" width="15.28515625" style="361" customWidth="1"/>
    <col min="1290" max="1290" width="18.5703125" style="361" customWidth="1"/>
    <col min="1291" max="1291" width="18.7109375" style="361" customWidth="1"/>
    <col min="1292" max="1292" width="17.85546875" style="361" customWidth="1"/>
    <col min="1293" max="1293" width="16.85546875" style="361" customWidth="1"/>
    <col min="1294" max="1294" width="19" style="361" customWidth="1"/>
    <col min="1295" max="1295" width="22.5703125" style="361" customWidth="1"/>
    <col min="1296" max="1296" width="24.42578125" style="361" customWidth="1"/>
    <col min="1297" max="1297" width="12.5703125" style="361" customWidth="1"/>
    <col min="1298" max="1298" width="12" style="361" bestFit="1" customWidth="1"/>
    <col min="1299" max="1299" width="11.7109375" style="361" customWidth="1"/>
    <col min="1300" max="1300" width="14" style="361" bestFit="1" customWidth="1"/>
    <col min="1301" max="1536" width="9.140625" style="361"/>
    <col min="1537" max="1537" width="21.42578125" style="361" customWidth="1"/>
    <col min="1538" max="1538" width="17.7109375" style="361" customWidth="1"/>
    <col min="1539" max="1539" width="18.7109375" style="361" bestFit="1" customWidth="1"/>
    <col min="1540" max="1540" width="17" style="361" customWidth="1"/>
    <col min="1541" max="1541" width="16.85546875" style="361" bestFit="1" customWidth="1"/>
    <col min="1542" max="1542" width="19" style="361" customWidth="1"/>
    <col min="1543" max="1543" width="22.85546875" style="361" bestFit="1" customWidth="1"/>
    <col min="1544" max="1544" width="24.5703125" style="361" customWidth="1"/>
    <col min="1545" max="1545" width="15.28515625" style="361" customWidth="1"/>
    <col min="1546" max="1546" width="18.5703125" style="361" customWidth="1"/>
    <col min="1547" max="1547" width="18.7109375" style="361" customWidth="1"/>
    <col min="1548" max="1548" width="17.85546875" style="361" customWidth="1"/>
    <col min="1549" max="1549" width="16.85546875" style="361" customWidth="1"/>
    <col min="1550" max="1550" width="19" style="361" customWidth="1"/>
    <col min="1551" max="1551" width="22.5703125" style="361" customWidth="1"/>
    <col min="1552" max="1552" width="24.42578125" style="361" customWidth="1"/>
    <col min="1553" max="1553" width="12.5703125" style="361" customWidth="1"/>
    <col min="1554" max="1554" width="12" style="361" bestFit="1" customWidth="1"/>
    <col min="1555" max="1555" width="11.7109375" style="361" customWidth="1"/>
    <col min="1556" max="1556" width="14" style="361" bestFit="1" customWidth="1"/>
    <col min="1557" max="1792" width="9.140625" style="361"/>
    <col min="1793" max="1793" width="21.42578125" style="361" customWidth="1"/>
    <col min="1794" max="1794" width="17.7109375" style="361" customWidth="1"/>
    <col min="1795" max="1795" width="18.7109375" style="361" bestFit="1" customWidth="1"/>
    <col min="1796" max="1796" width="17" style="361" customWidth="1"/>
    <col min="1797" max="1797" width="16.85546875" style="361" bestFit="1" customWidth="1"/>
    <col min="1798" max="1798" width="19" style="361" customWidth="1"/>
    <col min="1799" max="1799" width="22.85546875" style="361" bestFit="1" customWidth="1"/>
    <col min="1800" max="1800" width="24.5703125" style="361" customWidth="1"/>
    <col min="1801" max="1801" width="15.28515625" style="361" customWidth="1"/>
    <col min="1802" max="1802" width="18.5703125" style="361" customWidth="1"/>
    <col min="1803" max="1803" width="18.7109375" style="361" customWidth="1"/>
    <col min="1804" max="1804" width="17.85546875" style="361" customWidth="1"/>
    <col min="1805" max="1805" width="16.85546875" style="361" customWidth="1"/>
    <col min="1806" max="1806" width="19" style="361" customWidth="1"/>
    <col min="1807" max="1807" width="22.5703125" style="361" customWidth="1"/>
    <col min="1808" max="1808" width="24.42578125" style="361" customWidth="1"/>
    <col min="1809" max="1809" width="12.5703125" style="361" customWidth="1"/>
    <col min="1810" max="1810" width="12" style="361" bestFit="1" customWidth="1"/>
    <col min="1811" max="1811" width="11.7109375" style="361" customWidth="1"/>
    <col min="1812" max="1812" width="14" style="361" bestFit="1" customWidth="1"/>
    <col min="1813" max="2048" width="9.140625" style="361"/>
    <col min="2049" max="2049" width="21.42578125" style="361" customWidth="1"/>
    <col min="2050" max="2050" width="17.7109375" style="361" customWidth="1"/>
    <col min="2051" max="2051" width="18.7109375" style="361" bestFit="1" customWidth="1"/>
    <col min="2052" max="2052" width="17" style="361" customWidth="1"/>
    <col min="2053" max="2053" width="16.85546875" style="361" bestFit="1" customWidth="1"/>
    <col min="2054" max="2054" width="19" style="361" customWidth="1"/>
    <col min="2055" max="2055" width="22.85546875" style="361" bestFit="1" customWidth="1"/>
    <col min="2056" max="2056" width="24.5703125" style="361" customWidth="1"/>
    <col min="2057" max="2057" width="15.28515625" style="361" customWidth="1"/>
    <col min="2058" max="2058" width="18.5703125" style="361" customWidth="1"/>
    <col min="2059" max="2059" width="18.7109375" style="361" customWidth="1"/>
    <col min="2060" max="2060" width="17.85546875" style="361" customWidth="1"/>
    <col min="2061" max="2061" width="16.85546875" style="361" customWidth="1"/>
    <col min="2062" max="2062" width="19" style="361" customWidth="1"/>
    <col min="2063" max="2063" width="22.5703125" style="361" customWidth="1"/>
    <col min="2064" max="2064" width="24.42578125" style="361" customWidth="1"/>
    <col min="2065" max="2065" width="12.5703125" style="361" customWidth="1"/>
    <col min="2066" max="2066" width="12" style="361" bestFit="1" customWidth="1"/>
    <col min="2067" max="2067" width="11.7109375" style="361" customWidth="1"/>
    <col min="2068" max="2068" width="14" style="361" bestFit="1" customWidth="1"/>
    <col min="2069" max="2304" width="9.140625" style="361"/>
    <col min="2305" max="2305" width="21.42578125" style="361" customWidth="1"/>
    <col min="2306" max="2306" width="17.7109375" style="361" customWidth="1"/>
    <col min="2307" max="2307" width="18.7109375" style="361" bestFit="1" customWidth="1"/>
    <col min="2308" max="2308" width="17" style="361" customWidth="1"/>
    <col min="2309" max="2309" width="16.85546875" style="361" bestFit="1" customWidth="1"/>
    <col min="2310" max="2310" width="19" style="361" customWidth="1"/>
    <col min="2311" max="2311" width="22.85546875" style="361" bestFit="1" customWidth="1"/>
    <col min="2312" max="2312" width="24.5703125" style="361" customWidth="1"/>
    <col min="2313" max="2313" width="15.28515625" style="361" customWidth="1"/>
    <col min="2314" max="2314" width="18.5703125" style="361" customWidth="1"/>
    <col min="2315" max="2315" width="18.7109375" style="361" customWidth="1"/>
    <col min="2316" max="2316" width="17.85546875" style="361" customWidth="1"/>
    <col min="2317" max="2317" width="16.85546875" style="361" customWidth="1"/>
    <col min="2318" max="2318" width="19" style="361" customWidth="1"/>
    <col min="2319" max="2319" width="22.5703125" style="361" customWidth="1"/>
    <col min="2320" max="2320" width="24.42578125" style="361" customWidth="1"/>
    <col min="2321" max="2321" width="12.5703125" style="361" customWidth="1"/>
    <col min="2322" max="2322" width="12" style="361" bestFit="1" customWidth="1"/>
    <col min="2323" max="2323" width="11.7109375" style="361" customWidth="1"/>
    <col min="2324" max="2324" width="14" style="361" bestFit="1" customWidth="1"/>
    <col min="2325" max="2560" width="9.140625" style="361"/>
    <col min="2561" max="2561" width="21.42578125" style="361" customWidth="1"/>
    <col min="2562" max="2562" width="17.7109375" style="361" customWidth="1"/>
    <col min="2563" max="2563" width="18.7109375" style="361" bestFit="1" customWidth="1"/>
    <col min="2564" max="2564" width="17" style="361" customWidth="1"/>
    <col min="2565" max="2565" width="16.85546875" style="361" bestFit="1" customWidth="1"/>
    <col min="2566" max="2566" width="19" style="361" customWidth="1"/>
    <col min="2567" max="2567" width="22.85546875" style="361" bestFit="1" customWidth="1"/>
    <col min="2568" max="2568" width="24.5703125" style="361" customWidth="1"/>
    <col min="2569" max="2569" width="15.28515625" style="361" customWidth="1"/>
    <col min="2570" max="2570" width="18.5703125" style="361" customWidth="1"/>
    <col min="2571" max="2571" width="18.7109375" style="361" customWidth="1"/>
    <col min="2572" max="2572" width="17.85546875" style="361" customWidth="1"/>
    <col min="2573" max="2573" width="16.85546875" style="361" customWidth="1"/>
    <col min="2574" max="2574" width="19" style="361" customWidth="1"/>
    <col min="2575" max="2575" width="22.5703125" style="361" customWidth="1"/>
    <col min="2576" max="2576" width="24.42578125" style="361" customWidth="1"/>
    <col min="2577" max="2577" width="12.5703125" style="361" customWidth="1"/>
    <col min="2578" max="2578" width="12" style="361" bestFit="1" customWidth="1"/>
    <col min="2579" max="2579" width="11.7109375" style="361" customWidth="1"/>
    <col min="2580" max="2580" width="14" style="361" bestFit="1" customWidth="1"/>
    <col min="2581" max="2816" width="9.140625" style="361"/>
    <col min="2817" max="2817" width="21.42578125" style="361" customWidth="1"/>
    <col min="2818" max="2818" width="17.7109375" style="361" customWidth="1"/>
    <col min="2819" max="2819" width="18.7109375" style="361" bestFit="1" customWidth="1"/>
    <col min="2820" max="2820" width="17" style="361" customWidth="1"/>
    <col min="2821" max="2821" width="16.85546875" style="361" bestFit="1" customWidth="1"/>
    <col min="2822" max="2822" width="19" style="361" customWidth="1"/>
    <col min="2823" max="2823" width="22.85546875" style="361" bestFit="1" customWidth="1"/>
    <col min="2824" max="2824" width="24.5703125" style="361" customWidth="1"/>
    <col min="2825" max="2825" width="15.28515625" style="361" customWidth="1"/>
    <col min="2826" max="2826" width="18.5703125" style="361" customWidth="1"/>
    <col min="2827" max="2827" width="18.7109375" style="361" customWidth="1"/>
    <col min="2828" max="2828" width="17.85546875" style="361" customWidth="1"/>
    <col min="2829" max="2829" width="16.85546875" style="361" customWidth="1"/>
    <col min="2830" max="2830" width="19" style="361" customWidth="1"/>
    <col min="2831" max="2831" width="22.5703125" style="361" customWidth="1"/>
    <col min="2832" max="2832" width="24.42578125" style="361" customWidth="1"/>
    <col min="2833" max="2833" width="12.5703125" style="361" customWidth="1"/>
    <col min="2834" max="2834" width="12" style="361" bestFit="1" customWidth="1"/>
    <col min="2835" max="2835" width="11.7109375" style="361" customWidth="1"/>
    <col min="2836" max="2836" width="14" style="361" bestFit="1" customWidth="1"/>
    <col min="2837" max="3072" width="9.140625" style="361"/>
    <col min="3073" max="3073" width="21.42578125" style="361" customWidth="1"/>
    <col min="3074" max="3074" width="17.7109375" style="361" customWidth="1"/>
    <col min="3075" max="3075" width="18.7109375" style="361" bestFit="1" customWidth="1"/>
    <col min="3076" max="3076" width="17" style="361" customWidth="1"/>
    <col min="3077" max="3077" width="16.85546875" style="361" bestFit="1" customWidth="1"/>
    <col min="3078" max="3078" width="19" style="361" customWidth="1"/>
    <col min="3079" max="3079" width="22.85546875" style="361" bestFit="1" customWidth="1"/>
    <col min="3080" max="3080" width="24.5703125" style="361" customWidth="1"/>
    <col min="3081" max="3081" width="15.28515625" style="361" customWidth="1"/>
    <col min="3082" max="3082" width="18.5703125" style="361" customWidth="1"/>
    <col min="3083" max="3083" width="18.7109375" style="361" customWidth="1"/>
    <col min="3084" max="3084" width="17.85546875" style="361" customWidth="1"/>
    <col min="3085" max="3085" width="16.85546875" style="361" customWidth="1"/>
    <col min="3086" max="3086" width="19" style="361" customWidth="1"/>
    <col min="3087" max="3087" width="22.5703125" style="361" customWidth="1"/>
    <col min="3088" max="3088" width="24.42578125" style="361" customWidth="1"/>
    <col min="3089" max="3089" width="12.5703125" style="361" customWidth="1"/>
    <col min="3090" max="3090" width="12" style="361" bestFit="1" customWidth="1"/>
    <col min="3091" max="3091" width="11.7109375" style="361" customWidth="1"/>
    <col min="3092" max="3092" width="14" style="361" bestFit="1" customWidth="1"/>
    <col min="3093" max="3328" width="9.140625" style="361"/>
    <col min="3329" max="3329" width="21.42578125" style="361" customWidth="1"/>
    <col min="3330" max="3330" width="17.7109375" style="361" customWidth="1"/>
    <col min="3331" max="3331" width="18.7109375" style="361" bestFit="1" customWidth="1"/>
    <col min="3332" max="3332" width="17" style="361" customWidth="1"/>
    <col min="3333" max="3333" width="16.85546875" style="361" bestFit="1" customWidth="1"/>
    <col min="3334" max="3334" width="19" style="361" customWidth="1"/>
    <col min="3335" max="3335" width="22.85546875" style="361" bestFit="1" customWidth="1"/>
    <col min="3336" max="3336" width="24.5703125" style="361" customWidth="1"/>
    <col min="3337" max="3337" width="15.28515625" style="361" customWidth="1"/>
    <col min="3338" max="3338" width="18.5703125" style="361" customWidth="1"/>
    <col min="3339" max="3339" width="18.7109375" style="361" customWidth="1"/>
    <col min="3340" max="3340" width="17.85546875" style="361" customWidth="1"/>
    <col min="3341" max="3341" width="16.85546875" style="361" customWidth="1"/>
    <col min="3342" max="3342" width="19" style="361" customWidth="1"/>
    <col min="3343" max="3343" width="22.5703125" style="361" customWidth="1"/>
    <col min="3344" max="3344" width="24.42578125" style="361" customWidth="1"/>
    <col min="3345" max="3345" width="12.5703125" style="361" customWidth="1"/>
    <col min="3346" max="3346" width="12" style="361" bestFit="1" customWidth="1"/>
    <col min="3347" max="3347" width="11.7109375" style="361" customWidth="1"/>
    <col min="3348" max="3348" width="14" style="361" bestFit="1" customWidth="1"/>
    <col min="3349" max="3584" width="9.140625" style="361"/>
    <col min="3585" max="3585" width="21.42578125" style="361" customWidth="1"/>
    <col min="3586" max="3586" width="17.7109375" style="361" customWidth="1"/>
    <col min="3587" max="3587" width="18.7109375" style="361" bestFit="1" customWidth="1"/>
    <col min="3588" max="3588" width="17" style="361" customWidth="1"/>
    <col min="3589" max="3589" width="16.85546875" style="361" bestFit="1" customWidth="1"/>
    <col min="3590" max="3590" width="19" style="361" customWidth="1"/>
    <col min="3591" max="3591" width="22.85546875" style="361" bestFit="1" customWidth="1"/>
    <col min="3592" max="3592" width="24.5703125" style="361" customWidth="1"/>
    <col min="3593" max="3593" width="15.28515625" style="361" customWidth="1"/>
    <col min="3594" max="3594" width="18.5703125" style="361" customWidth="1"/>
    <col min="3595" max="3595" width="18.7109375" style="361" customWidth="1"/>
    <col min="3596" max="3596" width="17.85546875" style="361" customWidth="1"/>
    <col min="3597" max="3597" width="16.85546875" style="361" customWidth="1"/>
    <col min="3598" max="3598" width="19" style="361" customWidth="1"/>
    <col min="3599" max="3599" width="22.5703125" style="361" customWidth="1"/>
    <col min="3600" max="3600" width="24.42578125" style="361" customWidth="1"/>
    <col min="3601" max="3601" width="12.5703125" style="361" customWidth="1"/>
    <col min="3602" max="3602" width="12" style="361" bestFit="1" customWidth="1"/>
    <col min="3603" max="3603" width="11.7109375" style="361" customWidth="1"/>
    <col min="3604" max="3604" width="14" style="361" bestFit="1" customWidth="1"/>
    <col min="3605" max="3840" width="9.140625" style="361"/>
    <col min="3841" max="3841" width="21.42578125" style="361" customWidth="1"/>
    <col min="3842" max="3842" width="17.7109375" style="361" customWidth="1"/>
    <col min="3843" max="3843" width="18.7109375" style="361" bestFit="1" customWidth="1"/>
    <col min="3844" max="3844" width="17" style="361" customWidth="1"/>
    <col min="3845" max="3845" width="16.85546875" style="361" bestFit="1" customWidth="1"/>
    <col min="3846" max="3846" width="19" style="361" customWidth="1"/>
    <col min="3847" max="3847" width="22.85546875" style="361" bestFit="1" customWidth="1"/>
    <col min="3848" max="3848" width="24.5703125" style="361" customWidth="1"/>
    <col min="3849" max="3849" width="15.28515625" style="361" customWidth="1"/>
    <col min="3850" max="3850" width="18.5703125" style="361" customWidth="1"/>
    <col min="3851" max="3851" width="18.7109375" style="361" customWidth="1"/>
    <col min="3852" max="3852" width="17.85546875" style="361" customWidth="1"/>
    <col min="3853" max="3853" width="16.85546875" style="361" customWidth="1"/>
    <col min="3854" max="3854" width="19" style="361" customWidth="1"/>
    <col min="3855" max="3855" width="22.5703125" style="361" customWidth="1"/>
    <col min="3856" max="3856" width="24.42578125" style="361" customWidth="1"/>
    <col min="3857" max="3857" width="12.5703125" style="361" customWidth="1"/>
    <col min="3858" max="3858" width="12" style="361" bestFit="1" customWidth="1"/>
    <col min="3859" max="3859" width="11.7109375" style="361" customWidth="1"/>
    <col min="3860" max="3860" width="14" style="361" bestFit="1" customWidth="1"/>
    <col min="3861" max="4096" width="9.140625" style="361"/>
    <col min="4097" max="4097" width="21.42578125" style="361" customWidth="1"/>
    <col min="4098" max="4098" width="17.7109375" style="361" customWidth="1"/>
    <col min="4099" max="4099" width="18.7109375" style="361" bestFit="1" customWidth="1"/>
    <col min="4100" max="4100" width="17" style="361" customWidth="1"/>
    <col min="4101" max="4101" width="16.85546875" style="361" bestFit="1" customWidth="1"/>
    <col min="4102" max="4102" width="19" style="361" customWidth="1"/>
    <col min="4103" max="4103" width="22.85546875" style="361" bestFit="1" customWidth="1"/>
    <col min="4104" max="4104" width="24.5703125" style="361" customWidth="1"/>
    <col min="4105" max="4105" width="15.28515625" style="361" customWidth="1"/>
    <col min="4106" max="4106" width="18.5703125" style="361" customWidth="1"/>
    <col min="4107" max="4107" width="18.7109375" style="361" customWidth="1"/>
    <col min="4108" max="4108" width="17.85546875" style="361" customWidth="1"/>
    <col min="4109" max="4109" width="16.85546875" style="361" customWidth="1"/>
    <col min="4110" max="4110" width="19" style="361" customWidth="1"/>
    <col min="4111" max="4111" width="22.5703125" style="361" customWidth="1"/>
    <col min="4112" max="4112" width="24.42578125" style="361" customWidth="1"/>
    <col min="4113" max="4113" width="12.5703125" style="361" customWidth="1"/>
    <col min="4114" max="4114" width="12" style="361" bestFit="1" customWidth="1"/>
    <col min="4115" max="4115" width="11.7109375" style="361" customWidth="1"/>
    <col min="4116" max="4116" width="14" style="361" bestFit="1" customWidth="1"/>
    <col min="4117" max="4352" width="9.140625" style="361"/>
    <col min="4353" max="4353" width="21.42578125" style="361" customWidth="1"/>
    <col min="4354" max="4354" width="17.7109375" style="361" customWidth="1"/>
    <col min="4355" max="4355" width="18.7109375" style="361" bestFit="1" customWidth="1"/>
    <col min="4356" max="4356" width="17" style="361" customWidth="1"/>
    <col min="4357" max="4357" width="16.85546875" style="361" bestFit="1" customWidth="1"/>
    <col min="4358" max="4358" width="19" style="361" customWidth="1"/>
    <col min="4359" max="4359" width="22.85546875" style="361" bestFit="1" customWidth="1"/>
    <col min="4360" max="4360" width="24.5703125" style="361" customWidth="1"/>
    <col min="4361" max="4361" width="15.28515625" style="361" customWidth="1"/>
    <col min="4362" max="4362" width="18.5703125" style="361" customWidth="1"/>
    <col min="4363" max="4363" width="18.7109375" style="361" customWidth="1"/>
    <col min="4364" max="4364" width="17.85546875" style="361" customWidth="1"/>
    <col min="4365" max="4365" width="16.85546875" style="361" customWidth="1"/>
    <col min="4366" max="4366" width="19" style="361" customWidth="1"/>
    <col min="4367" max="4367" width="22.5703125" style="361" customWidth="1"/>
    <col min="4368" max="4368" width="24.42578125" style="361" customWidth="1"/>
    <col min="4369" max="4369" width="12.5703125" style="361" customWidth="1"/>
    <col min="4370" max="4370" width="12" style="361" bestFit="1" customWidth="1"/>
    <col min="4371" max="4371" width="11.7109375" style="361" customWidth="1"/>
    <col min="4372" max="4372" width="14" style="361" bestFit="1" customWidth="1"/>
    <col min="4373" max="4608" width="9.140625" style="361"/>
    <col min="4609" max="4609" width="21.42578125" style="361" customWidth="1"/>
    <col min="4610" max="4610" width="17.7109375" style="361" customWidth="1"/>
    <col min="4611" max="4611" width="18.7109375" style="361" bestFit="1" customWidth="1"/>
    <col min="4612" max="4612" width="17" style="361" customWidth="1"/>
    <col min="4613" max="4613" width="16.85546875" style="361" bestFit="1" customWidth="1"/>
    <col min="4614" max="4614" width="19" style="361" customWidth="1"/>
    <col min="4615" max="4615" width="22.85546875" style="361" bestFit="1" customWidth="1"/>
    <col min="4616" max="4616" width="24.5703125" style="361" customWidth="1"/>
    <col min="4617" max="4617" width="15.28515625" style="361" customWidth="1"/>
    <col min="4618" max="4618" width="18.5703125" style="361" customWidth="1"/>
    <col min="4619" max="4619" width="18.7109375" style="361" customWidth="1"/>
    <col min="4620" max="4620" width="17.85546875" style="361" customWidth="1"/>
    <col min="4621" max="4621" width="16.85546875" style="361" customWidth="1"/>
    <col min="4622" max="4622" width="19" style="361" customWidth="1"/>
    <col min="4623" max="4623" width="22.5703125" style="361" customWidth="1"/>
    <col min="4624" max="4624" width="24.42578125" style="361" customWidth="1"/>
    <col min="4625" max="4625" width="12.5703125" style="361" customWidth="1"/>
    <col min="4626" max="4626" width="12" style="361" bestFit="1" customWidth="1"/>
    <col min="4627" max="4627" width="11.7109375" style="361" customWidth="1"/>
    <col min="4628" max="4628" width="14" style="361" bestFit="1" customWidth="1"/>
    <col min="4629" max="4864" width="9.140625" style="361"/>
    <col min="4865" max="4865" width="21.42578125" style="361" customWidth="1"/>
    <col min="4866" max="4866" width="17.7109375" style="361" customWidth="1"/>
    <col min="4867" max="4867" width="18.7109375" style="361" bestFit="1" customWidth="1"/>
    <col min="4868" max="4868" width="17" style="361" customWidth="1"/>
    <col min="4869" max="4869" width="16.85546875" style="361" bestFit="1" customWidth="1"/>
    <col min="4870" max="4870" width="19" style="361" customWidth="1"/>
    <col min="4871" max="4871" width="22.85546875" style="361" bestFit="1" customWidth="1"/>
    <col min="4872" max="4872" width="24.5703125" style="361" customWidth="1"/>
    <col min="4873" max="4873" width="15.28515625" style="361" customWidth="1"/>
    <col min="4874" max="4874" width="18.5703125" style="361" customWidth="1"/>
    <col min="4875" max="4875" width="18.7109375" style="361" customWidth="1"/>
    <col min="4876" max="4876" width="17.85546875" style="361" customWidth="1"/>
    <col min="4877" max="4877" width="16.85546875" style="361" customWidth="1"/>
    <col min="4878" max="4878" width="19" style="361" customWidth="1"/>
    <col min="4879" max="4879" width="22.5703125" style="361" customWidth="1"/>
    <col min="4880" max="4880" width="24.42578125" style="361" customWidth="1"/>
    <col min="4881" max="4881" width="12.5703125" style="361" customWidth="1"/>
    <col min="4882" max="4882" width="12" style="361" bestFit="1" customWidth="1"/>
    <col min="4883" max="4883" width="11.7109375" style="361" customWidth="1"/>
    <col min="4884" max="4884" width="14" style="361" bestFit="1" customWidth="1"/>
    <col min="4885" max="5120" width="9.140625" style="361"/>
    <col min="5121" max="5121" width="21.42578125" style="361" customWidth="1"/>
    <col min="5122" max="5122" width="17.7109375" style="361" customWidth="1"/>
    <col min="5123" max="5123" width="18.7109375" style="361" bestFit="1" customWidth="1"/>
    <col min="5124" max="5124" width="17" style="361" customWidth="1"/>
    <col min="5125" max="5125" width="16.85546875" style="361" bestFit="1" customWidth="1"/>
    <col min="5126" max="5126" width="19" style="361" customWidth="1"/>
    <col min="5127" max="5127" width="22.85546875" style="361" bestFit="1" customWidth="1"/>
    <col min="5128" max="5128" width="24.5703125" style="361" customWidth="1"/>
    <col min="5129" max="5129" width="15.28515625" style="361" customWidth="1"/>
    <col min="5130" max="5130" width="18.5703125" style="361" customWidth="1"/>
    <col min="5131" max="5131" width="18.7109375" style="361" customWidth="1"/>
    <col min="5132" max="5132" width="17.85546875" style="361" customWidth="1"/>
    <col min="5133" max="5133" width="16.85546875" style="361" customWidth="1"/>
    <col min="5134" max="5134" width="19" style="361" customWidth="1"/>
    <col min="5135" max="5135" width="22.5703125" style="361" customWidth="1"/>
    <col min="5136" max="5136" width="24.42578125" style="361" customWidth="1"/>
    <col min="5137" max="5137" width="12.5703125" style="361" customWidth="1"/>
    <col min="5138" max="5138" width="12" style="361" bestFit="1" customWidth="1"/>
    <col min="5139" max="5139" width="11.7109375" style="361" customWidth="1"/>
    <col min="5140" max="5140" width="14" style="361" bestFit="1" customWidth="1"/>
    <col min="5141" max="5376" width="9.140625" style="361"/>
    <col min="5377" max="5377" width="21.42578125" style="361" customWidth="1"/>
    <col min="5378" max="5378" width="17.7109375" style="361" customWidth="1"/>
    <col min="5379" max="5379" width="18.7109375" style="361" bestFit="1" customWidth="1"/>
    <col min="5380" max="5380" width="17" style="361" customWidth="1"/>
    <col min="5381" max="5381" width="16.85546875" style="361" bestFit="1" customWidth="1"/>
    <col min="5382" max="5382" width="19" style="361" customWidth="1"/>
    <col min="5383" max="5383" width="22.85546875" style="361" bestFit="1" customWidth="1"/>
    <col min="5384" max="5384" width="24.5703125" style="361" customWidth="1"/>
    <col min="5385" max="5385" width="15.28515625" style="361" customWidth="1"/>
    <col min="5386" max="5386" width="18.5703125" style="361" customWidth="1"/>
    <col min="5387" max="5387" width="18.7109375" style="361" customWidth="1"/>
    <col min="5388" max="5388" width="17.85546875" style="361" customWidth="1"/>
    <col min="5389" max="5389" width="16.85546875" style="361" customWidth="1"/>
    <col min="5390" max="5390" width="19" style="361" customWidth="1"/>
    <col min="5391" max="5391" width="22.5703125" style="361" customWidth="1"/>
    <col min="5392" max="5392" width="24.42578125" style="361" customWidth="1"/>
    <col min="5393" max="5393" width="12.5703125" style="361" customWidth="1"/>
    <col min="5394" max="5394" width="12" style="361" bestFit="1" customWidth="1"/>
    <col min="5395" max="5395" width="11.7109375" style="361" customWidth="1"/>
    <col min="5396" max="5396" width="14" style="361" bestFit="1" customWidth="1"/>
    <col min="5397" max="5632" width="9.140625" style="361"/>
    <col min="5633" max="5633" width="21.42578125" style="361" customWidth="1"/>
    <col min="5634" max="5634" width="17.7109375" style="361" customWidth="1"/>
    <col min="5635" max="5635" width="18.7109375" style="361" bestFit="1" customWidth="1"/>
    <col min="5636" max="5636" width="17" style="361" customWidth="1"/>
    <col min="5637" max="5637" width="16.85546875" style="361" bestFit="1" customWidth="1"/>
    <col min="5638" max="5638" width="19" style="361" customWidth="1"/>
    <col min="5639" max="5639" width="22.85546875" style="361" bestFit="1" customWidth="1"/>
    <col min="5640" max="5640" width="24.5703125" style="361" customWidth="1"/>
    <col min="5641" max="5641" width="15.28515625" style="361" customWidth="1"/>
    <col min="5642" max="5642" width="18.5703125" style="361" customWidth="1"/>
    <col min="5643" max="5643" width="18.7109375" style="361" customWidth="1"/>
    <col min="5644" max="5644" width="17.85546875" style="361" customWidth="1"/>
    <col min="5645" max="5645" width="16.85546875" style="361" customWidth="1"/>
    <col min="5646" max="5646" width="19" style="361" customWidth="1"/>
    <col min="5647" max="5647" width="22.5703125" style="361" customWidth="1"/>
    <col min="5648" max="5648" width="24.42578125" style="361" customWidth="1"/>
    <col min="5649" max="5649" width="12.5703125" style="361" customWidth="1"/>
    <col min="5650" max="5650" width="12" style="361" bestFit="1" customWidth="1"/>
    <col min="5651" max="5651" width="11.7109375" style="361" customWidth="1"/>
    <col min="5652" max="5652" width="14" style="361" bestFit="1" customWidth="1"/>
    <col min="5653" max="5888" width="9.140625" style="361"/>
    <col min="5889" max="5889" width="21.42578125" style="361" customWidth="1"/>
    <col min="5890" max="5890" width="17.7109375" style="361" customWidth="1"/>
    <col min="5891" max="5891" width="18.7109375" style="361" bestFit="1" customWidth="1"/>
    <col min="5892" max="5892" width="17" style="361" customWidth="1"/>
    <col min="5893" max="5893" width="16.85546875" style="361" bestFit="1" customWidth="1"/>
    <col min="5894" max="5894" width="19" style="361" customWidth="1"/>
    <col min="5895" max="5895" width="22.85546875" style="361" bestFit="1" customWidth="1"/>
    <col min="5896" max="5896" width="24.5703125" style="361" customWidth="1"/>
    <col min="5897" max="5897" width="15.28515625" style="361" customWidth="1"/>
    <col min="5898" max="5898" width="18.5703125" style="361" customWidth="1"/>
    <col min="5899" max="5899" width="18.7109375" style="361" customWidth="1"/>
    <col min="5900" max="5900" width="17.85546875" style="361" customWidth="1"/>
    <col min="5901" max="5901" width="16.85546875" style="361" customWidth="1"/>
    <col min="5902" max="5902" width="19" style="361" customWidth="1"/>
    <col min="5903" max="5903" width="22.5703125" style="361" customWidth="1"/>
    <col min="5904" max="5904" width="24.42578125" style="361" customWidth="1"/>
    <col min="5905" max="5905" width="12.5703125" style="361" customWidth="1"/>
    <col min="5906" max="5906" width="12" style="361" bestFit="1" customWidth="1"/>
    <col min="5907" max="5907" width="11.7109375" style="361" customWidth="1"/>
    <col min="5908" max="5908" width="14" style="361" bestFit="1" customWidth="1"/>
    <col min="5909" max="6144" width="9.140625" style="361"/>
    <col min="6145" max="6145" width="21.42578125" style="361" customWidth="1"/>
    <col min="6146" max="6146" width="17.7109375" style="361" customWidth="1"/>
    <col min="6147" max="6147" width="18.7109375" style="361" bestFit="1" customWidth="1"/>
    <col min="6148" max="6148" width="17" style="361" customWidth="1"/>
    <col min="6149" max="6149" width="16.85546875" style="361" bestFit="1" customWidth="1"/>
    <col min="6150" max="6150" width="19" style="361" customWidth="1"/>
    <col min="6151" max="6151" width="22.85546875" style="361" bestFit="1" customWidth="1"/>
    <col min="6152" max="6152" width="24.5703125" style="361" customWidth="1"/>
    <col min="6153" max="6153" width="15.28515625" style="361" customWidth="1"/>
    <col min="6154" max="6154" width="18.5703125" style="361" customWidth="1"/>
    <col min="6155" max="6155" width="18.7109375" style="361" customWidth="1"/>
    <col min="6156" max="6156" width="17.85546875" style="361" customWidth="1"/>
    <col min="6157" max="6157" width="16.85546875" style="361" customWidth="1"/>
    <col min="6158" max="6158" width="19" style="361" customWidth="1"/>
    <col min="6159" max="6159" width="22.5703125" style="361" customWidth="1"/>
    <col min="6160" max="6160" width="24.42578125" style="361" customWidth="1"/>
    <col min="6161" max="6161" width="12.5703125" style="361" customWidth="1"/>
    <col min="6162" max="6162" width="12" style="361" bestFit="1" customWidth="1"/>
    <col min="6163" max="6163" width="11.7109375" style="361" customWidth="1"/>
    <col min="6164" max="6164" width="14" style="361" bestFit="1" customWidth="1"/>
    <col min="6165" max="6400" width="9.140625" style="361"/>
    <col min="6401" max="6401" width="21.42578125" style="361" customWidth="1"/>
    <col min="6402" max="6402" width="17.7109375" style="361" customWidth="1"/>
    <col min="6403" max="6403" width="18.7109375" style="361" bestFit="1" customWidth="1"/>
    <col min="6404" max="6404" width="17" style="361" customWidth="1"/>
    <col min="6405" max="6405" width="16.85546875" style="361" bestFit="1" customWidth="1"/>
    <col min="6406" max="6406" width="19" style="361" customWidth="1"/>
    <col min="6407" max="6407" width="22.85546875" style="361" bestFit="1" customWidth="1"/>
    <col min="6408" max="6408" width="24.5703125" style="361" customWidth="1"/>
    <col min="6409" max="6409" width="15.28515625" style="361" customWidth="1"/>
    <col min="6410" max="6410" width="18.5703125" style="361" customWidth="1"/>
    <col min="6411" max="6411" width="18.7109375" style="361" customWidth="1"/>
    <col min="6412" max="6412" width="17.85546875" style="361" customWidth="1"/>
    <col min="6413" max="6413" width="16.85546875" style="361" customWidth="1"/>
    <col min="6414" max="6414" width="19" style="361" customWidth="1"/>
    <col min="6415" max="6415" width="22.5703125" style="361" customWidth="1"/>
    <col min="6416" max="6416" width="24.42578125" style="361" customWidth="1"/>
    <col min="6417" max="6417" width="12.5703125" style="361" customWidth="1"/>
    <col min="6418" max="6418" width="12" style="361" bestFit="1" customWidth="1"/>
    <col min="6419" max="6419" width="11.7109375" style="361" customWidth="1"/>
    <col min="6420" max="6420" width="14" style="361" bestFit="1" customWidth="1"/>
    <col min="6421" max="6656" width="9.140625" style="361"/>
    <col min="6657" max="6657" width="21.42578125" style="361" customWidth="1"/>
    <col min="6658" max="6658" width="17.7109375" style="361" customWidth="1"/>
    <col min="6659" max="6659" width="18.7109375" style="361" bestFit="1" customWidth="1"/>
    <col min="6660" max="6660" width="17" style="361" customWidth="1"/>
    <col min="6661" max="6661" width="16.85546875" style="361" bestFit="1" customWidth="1"/>
    <col min="6662" max="6662" width="19" style="361" customWidth="1"/>
    <col min="6663" max="6663" width="22.85546875" style="361" bestFit="1" customWidth="1"/>
    <col min="6664" max="6664" width="24.5703125" style="361" customWidth="1"/>
    <col min="6665" max="6665" width="15.28515625" style="361" customWidth="1"/>
    <col min="6666" max="6666" width="18.5703125" style="361" customWidth="1"/>
    <col min="6667" max="6667" width="18.7109375" style="361" customWidth="1"/>
    <col min="6668" max="6668" width="17.85546875" style="361" customWidth="1"/>
    <col min="6669" max="6669" width="16.85546875" style="361" customWidth="1"/>
    <col min="6670" max="6670" width="19" style="361" customWidth="1"/>
    <col min="6671" max="6671" width="22.5703125" style="361" customWidth="1"/>
    <col min="6672" max="6672" width="24.42578125" style="361" customWidth="1"/>
    <col min="6673" max="6673" width="12.5703125" style="361" customWidth="1"/>
    <col min="6674" max="6674" width="12" style="361" bestFit="1" customWidth="1"/>
    <col min="6675" max="6675" width="11.7109375" style="361" customWidth="1"/>
    <col min="6676" max="6676" width="14" style="361" bestFit="1" customWidth="1"/>
    <col min="6677" max="6912" width="9.140625" style="361"/>
    <col min="6913" max="6913" width="21.42578125" style="361" customWidth="1"/>
    <col min="6914" max="6914" width="17.7109375" style="361" customWidth="1"/>
    <col min="6915" max="6915" width="18.7109375" style="361" bestFit="1" customWidth="1"/>
    <col min="6916" max="6916" width="17" style="361" customWidth="1"/>
    <col min="6917" max="6917" width="16.85546875" style="361" bestFit="1" customWidth="1"/>
    <col min="6918" max="6918" width="19" style="361" customWidth="1"/>
    <col min="6919" max="6919" width="22.85546875" style="361" bestFit="1" customWidth="1"/>
    <col min="6920" max="6920" width="24.5703125" style="361" customWidth="1"/>
    <col min="6921" max="6921" width="15.28515625" style="361" customWidth="1"/>
    <col min="6922" max="6922" width="18.5703125" style="361" customWidth="1"/>
    <col min="6923" max="6923" width="18.7109375" style="361" customWidth="1"/>
    <col min="6924" max="6924" width="17.85546875" style="361" customWidth="1"/>
    <col min="6925" max="6925" width="16.85546875" style="361" customWidth="1"/>
    <col min="6926" max="6926" width="19" style="361" customWidth="1"/>
    <col min="6927" max="6927" width="22.5703125" style="361" customWidth="1"/>
    <col min="6928" max="6928" width="24.42578125" style="361" customWidth="1"/>
    <col min="6929" max="6929" width="12.5703125" style="361" customWidth="1"/>
    <col min="6930" max="6930" width="12" style="361" bestFit="1" customWidth="1"/>
    <col min="6931" max="6931" width="11.7109375" style="361" customWidth="1"/>
    <col min="6932" max="6932" width="14" style="361" bestFit="1" customWidth="1"/>
    <col min="6933" max="7168" width="9.140625" style="361"/>
    <col min="7169" max="7169" width="21.42578125" style="361" customWidth="1"/>
    <col min="7170" max="7170" width="17.7109375" style="361" customWidth="1"/>
    <col min="7171" max="7171" width="18.7109375" style="361" bestFit="1" customWidth="1"/>
    <col min="7172" max="7172" width="17" style="361" customWidth="1"/>
    <col min="7173" max="7173" width="16.85546875" style="361" bestFit="1" customWidth="1"/>
    <col min="7174" max="7174" width="19" style="361" customWidth="1"/>
    <col min="7175" max="7175" width="22.85546875" style="361" bestFit="1" customWidth="1"/>
    <col min="7176" max="7176" width="24.5703125" style="361" customWidth="1"/>
    <col min="7177" max="7177" width="15.28515625" style="361" customWidth="1"/>
    <col min="7178" max="7178" width="18.5703125" style="361" customWidth="1"/>
    <col min="7179" max="7179" width="18.7109375" style="361" customWidth="1"/>
    <col min="7180" max="7180" width="17.85546875" style="361" customWidth="1"/>
    <col min="7181" max="7181" width="16.85546875" style="361" customWidth="1"/>
    <col min="7182" max="7182" width="19" style="361" customWidth="1"/>
    <col min="7183" max="7183" width="22.5703125" style="361" customWidth="1"/>
    <col min="7184" max="7184" width="24.42578125" style="361" customWidth="1"/>
    <col min="7185" max="7185" width="12.5703125" style="361" customWidth="1"/>
    <col min="7186" max="7186" width="12" style="361" bestFit="1" customWidth="1"/>
    <col min="7187" max="7187" width="11.7109375" style="361" customWidth="1"/>
    <col min="7188" max="7188" width="14" style="361" bestFit="1" customWidth="1"/>
    <col min="7189" max="7424" width="9.140625" style="361"/>
    <col min="7425" max="7425" width="21.42578125" style="361" customWidth="1"/>
    <col min="7426" max="7426" width="17.7109375" style="361" customWidth="1"/>
    <col min="7427" max="7427" width="18.7109375" style="361" bestFit="1" customWidth="1"/>
    <col min="7428" max="7428" width="17" style="361" customWidth="1"/>
    <col min="7429" max="7429" width="16.85546875" style="361" bestFit="1" customWidth="1"/>
    <col min="7430" max="7430" width="19" style="361" customWidth="1"/>
    <col min="7431" max="7431" width="22.85546875" style="361" bestFit="1" customWidth="1"/>
    <col min="7432" max="7432" width="24.5703125" style="361" customWidth="1"/>
    <col min="7433" max="7433" width="15.28515625" style="361" customWidth="1"/>
    <col min="7434" max="7434" width="18.5703125" style="361" customWidth="1"/>
    <col min="7435" max="7435" width="18.7109375" style="361" customWidth="1"/>
    <col min="7436" max="7436" width="17.85546875" style="361" customWidth="1"/>
    <col min="7437" max="7437" width="16.85546875" style="361" customWidth="1"/>
    <col min="7438" max="7438" width="19" style="361" customWidth="1"/>
    <col min="7439" max="7439" width="22.5703125" style="361" customWidth="1"/>
    <col min="7440" max="7440" width="24.42578125" style="361" customWidth="1"/>
    <col min="7441" max="7441" width="12.5703125" style="361" customWidth="1"/>
    <col min="7442" max="7442" width="12" style="361" bestFit="1" customWidth="1"/>
    <col min="7443" max="7443" width="11.7109375" style="361" customWidth="1"/>
    <col min="7444" max="7444" width="14" style="361" bestFit="1" customWidth="1"/>
    <col min="7445" max="7680" width="9.140625" style="361"/>
    <col min="7681" max="7681" width="21.42578125" style="361" customWidth="1"/>
    <col min="7682" max="7682" width="17.7109375" style="361" customWidth="1"/>
    <col min="7683" max="7683" width="18.7109375" style="361" bestFit="1" customWidth="1"/>
    <col min="7684" max="7684" width="17" style="361" customWidth="1"/>
    <col min="7685" max="7685" width="16.85546875" style="361" bestFit="1" customWidth="1"/>
    <col min="7686" max="7686" width="19" style="361" customWidth="1"/>
    <col min="7687" max="7687" width="22.85546875" style="361" bestFit="1" customWidth="1"/>
    <col min="7688" max="7688" width="24.5703125" style="361" customWidth="1"/>
    <col min="7689" max="7689" width="15.28515625" style="361" customWidth="1"/>
    <col min="7690" max="7690" width="18.5703125" style="361" customWidth="1"/>
    <col min="7691" max="7691" width="18.7109375" style="361" customWidth="1"/>
    <col min="7692" max="7692" width="17.85546875" style="361" customWidth="1"/>
    <col min="7693" max="7693" width="16.85546875" style="361" customWidth="1"/>
    <col min="7694" max="7694" width="19" style="361" customWidth="1"/>
    <col min="7695" max="7695" width="22.5703125" style="361" customWidth="1"/>
    <col min="7696" max="7696" width="24.42578125" style="361" customWidth="1"/>
    <col min="7697" max="7697" width="12.5703125" style="361" customWidth="1"/>
    <col min="7698" max="7698" width="12" style="361" bestFit="1" customWidth="1"/>
    <col min="7699" max="7699" width="11.7109375" style="361" customWidth="1"/>
    <col min="7700" max="7700" width="14" style="361" bestFit="1" customWidth="1"/>
    <col min="7701" max="7936" width="9.140625" style="361"/>
    <col min="7937" max="7937" width="21.42578125" style="361" customWidth="1"/>
    <col min="7938" max="7938" width="17.7109375" style="361" customWidth="1"/>
    <col min="7939" max="7939" width="18.7109375" style="361" bestFit="1" customWidth="1"/>
    <col min="7940" max="7940" width="17" style="361" customWidth="1"/>
    <col min="7941" max="7941" width="16.85546875" style="361" bestFit="1" customWidth="1"/>
    <col min="7942" max="7942" width="19" style="361" customWidth="1"/>
    <col min="7943" max="7943" width="22.85546875" style="361" bestFit="1" customWidth="1"/>
    <col min="7944" max="7944" width="24.5703125" style="361" customWidth="1"/>
    <col min="7945" max="7945" width="15.28515625" style="361" customWidth="1"/>
    <col min="7946" max="7946" width="18.5703125" style="361" customWidth="1"/>
    <col min="7947" max="7947" width="18.7109375" style="361" customWidth="1"/>
    <col min="7948" max="7948" width="17.85546875" style="361" customWidth="1"/>
    <col min="7949" max="7949" width="16.85546875" style="361" customWidth="1"/>
    <col min="7950" max="7950" width="19" style="361" customWidth="1"/>
    <col min="7951" max="7951" width="22.5703125" style="361" customWidth="1"/>
    <col min="7952" max="7952" width="24.42578125" style="361" customWidth="1"/>
    <col min="7953" max="7953" width="12.5703125" style="361" customWidth="1"/>
    <col min="7954" max="7954" width="12" style="361" bestFit="1" customWidth="1"/>
    <col min="7955" max="7955" width="11.7109375" style="361" customWidth="1"/>
    <col min="7956" max="7956" width="14" style="361" bestFit="1" customWidth="1"/>
    <col min="7957" max="8192" width="9.140625" style="361"/>
    <col min="8193" max="8193" width="21.42578125" style="361" customWidth="1"/>
    <col min="8194" max="8194" width="17.7109375" style="361" customWidth="1"/>
    <col min="8195" max="8195" width="18.7109375" style="361" bestFit="1" customWidth="1"/>
    <col min="8196" max="8196" width="17" style="361" customWidth="1"/>
    <col min="8197" max="8197" width="16.85546875" style="361" bestFit="1" customWidth="1"/>
    <col min="8198" max="8198" width="19" style="361" customWidth="1"/>
    <col min="8199" max="8199" width="22.85546875" style="361" bestFit="1" customWidth="1"/>
    <col min="8200" max="8200" width="24.5703125" style="361" customWidth="1"/>
    <col min="8201" max="8201" width="15.28515625" style="361" customWidth="1"/>
    <col min="8202" max="8202" width="18.5703125" style="361" customWidth="1"/>
    <col min="8203" max="8203" width="18.7109375" style="361" customWidth="1"/>
    <col min="8204" max="8204" width="17.85546875" style="361" customWidth="1"/>
    <col min="8205" max="8205" width="16.85546875" style="361" customWidth="1"/>
    <col min="8206" max="8206" width="19" style="361" customWidth="1"/>
    <col min="8207" max="8207" width="22.5703125" style="361" customWidth="1"/>
    <col min="8208" max="8208" width="24.42578125" style="361" customWidth="1"/>
    <col min="8209" max="8209" width="12.5703125" style="361" customWidth="1"/>
    <col min="8210" max="8210" width="12" style="361" bestFit="1" customWidth="1"/>
    <col min="8211" max="8211" width="11.7109375" style="361" customWidth="1"/>
    <col min="8212" max="8212" width="14" style="361" bestFit="1" customWidth="1"/>
    <col min="8213" max="8448" width="9.140625" style="361"/>
    <col min="8449" max="8449" width="21.42578125" style="361" customWidth="1"/>
    <col min="8450" max="8450" width="17.7109375" style="361" customWidth="1"/>
    <col min="8451" max="8451" width="18.7109375" style="361" bestFit="1" customWidth="1"/>
    <col min="8452" max="8452" width="17" style="361" customWidth="1"/>
    <col min="8453" max="8453" width="16.85546875" style="361" bestFit="1" customWidth="1"/>
    <col min="8454" max="8454" width="19" style="361" customWidth="1"/>
    <col min="8455" max="8455" width="22.85546875" style="361" bestFit="1" customWidth="1"/>
    <col min="8456" max="8456" width="24.5703125" style="361" customWidth="1"/>
    <col min="8457" max="8457" width="15.28515625" style="361" customWidth="1"/>
    <col min="8458" max="8458" width="18.5703125" style="361" customWidth="1"/>
    <col min="8459" max="8459" width="18.7109375" style="361" customWidth="1"/>
    <col min="8460" max="8460" width="17.85546875" style="361" customWidth="1"/>
    <col min="8461" max="8461" width="16.85546875" style="361" customWidth="1"/>
    <col min="8462" max="8462" width="19" style="361" customWidth="1"/>
    <col min="8463" max="8463" width="22.5703125" style="361" customWidth="1"/>
    <col min="8464" max="8464" width="24.42578125" style="361" customWidth="1"/>
    <col min="8465" max="8465" width="12.5703125" style="361" customWidth="1"/>
    <col min="8466" max="8466" width="12" style="361" bestFit="1" customWidth="1"/>
    <col min="8467" max="8467" width="11.7109375" style="361" customWidth="1"/>
    <col min="8468" max="8468" width="14" style="361" bestFit="1" customWidth="1"/>
    <col min="8469" max="8704" width="9.140625" style="361"/>
    <col min="8705" max="8705" width="21.42578125" style="361" customWidth="1"/>
    <col min="8706" max="8706" width="17.7109375" style="361" customWidth="1"/>
    <col min="8707" max="8707" width="18.7109375" style="361" bestFit="1" customWidth="1"/>
    <col min="8708" max="8708" width="17" style="361" customWidth="1"/>
    <col min="8709" max="8709" width="16.85546875" style="361" bestFit="1" customWidth="1"/>
    <col min="8710" max="8710" width="19" style="361" customWidth="1"/>
    <col min="8711" max="8711" width="22.85546875" style="361" bestFit="1" customWidth="1"/>
    <col min="8712" max="8712" width="24.5703125" style="361" customWidth="1"/>
    <col min="8713" max="8713" width="15.28515625" style="361" customWidth="1"/>
    <col min="8714" max="8714" width="18.5703125" style="361" customWidth="1"/>
    <col min="8715" max="8715" width="18.7109375" style="361" customWidth="1"/>
    <col min="8716" max="8716" width="17.85546875" style="361" customWidth="1"/>
    <col min="8717" max="8717" width="16.85546875" style="361" customWidth="1"/>
    <col min="8718" max="8718" width="19" style="361" customWidth="1"/>
    <col min="8719" max="8719" width="22.5703125" style="361" customWidth="1"/>
    <col min="8720" max="8720" width="24.42578125" style="361" customWidth="1"/>
    <col min="8721" max="8721" width="12.5703125" style="361" customWidth="1"/>
    <col min="8722" max="8722" width="12" style="361" bestFit="1" customWidth="1"/>
    <col min="8723" max="8723" width="11.7109375" style="361" customWidth="1"/>
    <col min="8724" max="8724" width="14" style="361" bestFit="1" customWidth="1"/>
    <col min="8725" max="8960" width="9.140625" style="361"/>
    <col min="8961" max="8961" width="21.42578125" style="361" customWidth="1"/>
    <col min="8962" max="8962" width="17.7109375" style="361" customWidth="1"/>
    <col min="8963" max="8963" width="18.7109375" style="361" bestFit="1" customWidth="1"/>
    <col min="8964" max="8964" width="17" style="361" customWidth="1"/>
    <col min="8965" max="8965" width="16.85546875" style="361" bestFit="1" customWidth="1"/>
    <col min="8966" max="8966" width="19" style="361" customWidth="1"/>
    <col min="8967" max="8967" width="22.85546875" style="361" bestFit="1" customWidth="1"/>
    <col min="8968" max="8968" width="24.5703125" style="361" customWidth="1"/>
    <col min="8969" max="8969" width="15.28515625" style="361" customWidth="1"/>
    <col min="8970" max="8970" width="18.5703125" style="361" customWidth="1"/>
    <col min="8971" max="8971" width="18.7109375" style="361" customWidth="1"/>
    <col min="8972" max="8972" width="17.85546875" style="361" customWidth="1"/>
    <col min="8973" max="8973" width="16.85546875" style="361" customWidth="1"/>
    <col min="8974" max="8974" width="19" style="361" customWidth="1"/>
    <col min="8975" max="8975" width="22.5703125" style="361" customWidth="1"/>
    <col min="8976" max="8976" width="24.42578125" style="361" customWidth="1"/>
    <col min="8977" max="8977" width="12.5703125" style="361" customWidth="1"/>
    <col min="8978" max="8978" width="12" style="361" bestFit="1" customWidth="1"/>
    <col min="8979" max="8979" width="11.7109375" style="361" customWidth="1"/>
    <col min="8980" max="8980" width="14" style="361" bestFit="1" customWidth="1"/>
    <col min="8981" max="9216" width="9.140625" style="361"/>
    <col min="9217" max="9217" width="21.42578125" style="361" customWidth="1"/>
    <col min="9218" max="9218" width="17.7109375" style="361" customWidth="1"/>
    <col min="9219" max="9219" width="18.7109375" style="361" bestFit="1" customWidth="1"/>
    <col min="9220" max="9220" width="17" style="361" customWidth="1"/>
    <col min="9221" max="9221" width="16.85546875" style="361" bestFit="1" customWidth="1"/>
    <col min="9222" max="9222" width="19" style="361" customWidth="1"/>
    <col min="9223" max="9223" width="22.85546875" style="361" bestFit="1" customWidth="1"/>
    <col min="9224" max="9224" width="24.5703125" style="361" customWidth="1"/>
    <col min="9225" max="9225" width="15.28515625" style="361" customWidth="1"/>
    <col min="9226" max="9226" width="18.5703125" style="361" customWidth="1"/>
    <col min="9227" max="9227" width="18.7109375" style="361" customWidth="1"/>
    <col min="9228" max="9228" width="17.85546875" style="361" customWidth="1"/>
    <col min="9229" max="9229" width="16.85546875" style="361" customWidth="1"/>
    <col min="9230" max="9230" width="19" style="361" customWidth="1"/>
    <col min="9231" max="9231" width="22.5703125" style="361" customWidth="1"/>
    <col min="9232" max="9232" width="24.42578125" style="361" customWidth="1"/>
    <col min="9233" max="9233" width="12.5703125" style="361" customWidth="1"/>
    <col min="9234" max="9234" width="12" style="361" bestFit="1" customWidth="1"/>
    <col min="9235" max="9235" width="11.7109375" style="361" customWidth="1"/>
    <col min="9236" max="9236" width="14" style="361" bestFit="1" customWidth="1"/>
    <col min="9237" max="9472" width="9.140625" style="361"/>
    <col min="9473" max="9473" width="21.42578125" style="361" customWidth="1"/>
    <col min="9474" max="9474" width="17.7109375" style="361" customWidth="1"/>
    <col min="9475" max="9475" width="18.7109375" style="361" bestFit="1" customWidth="1"/>
    <col min="9476" max="9476" width="17" style="361" customWidth="1"/>
    <col min="9477" max="9477" width="16.85546875" style="361" bestFit="1" customWidth="1"/>
    <col min="9478" max="9478" width="19" style="361" customWidth="1"/>
    <col min="9479" max="9479" width="22.85546875" style="361" bestFit="1" customWidth="1"/>
    <col min="9480" max="9480" width="24.5703125" style="361" customWidth="1"/>
    <col min="9481" max="9481" width="15.28515625" style="361" customWidth="1"/>
    <col min="9482" max="9482" width="18.5703125" style="361" customWidth="1"/>
    <col min="9483" max="9483" width="18.7109375" style="361" customWidth="1"/>
    <col min="9484" max="9484" width="17.85546875" style="361" customWidth="1"/>
    <col min="9485" max="9485" width="16.85546875" style="361" customWidth="1"/>
    <col min="9486" max="9486" width="19" style="361" customWidth="1"/>
    <col min="9487" max="9487" width="22.5703125" style="361" customWidth="1"/>
    <col min="9488" max="9488" width="24.42578125" style="361" customWidth="1"/>
    <col min="9489" max="9489" width="12.5703125" style="361" customWidth="1"/>
    <col min="9490" max="9490" width="12" style="361" bestFit="1" customWidth="1"/>
    <col min="9491" max="9491" width="11.7109375" style="361" customWidth="1"/>
    <col min="9492" max="9492" width="14" style="361" bestFit="1" customWidth="1"/>
    <col min="9493" max="9728" width="9.140625" style="361"/>
    <col min="9729" max="9729" width="21.42578125" style="361" customWidth="1"/>
    <col min="9730" max="9730" width="17.7109375" style="361" customWidth="1"/>
    <col min="9731" max="9731" width="18.7109375" style="361" bestFit="1" customWidth="1"/>
    <col min="9732" max="9732" width="17" style="361" customWidth="1"/>
    <col min="9733" max="9733" width="16.85546875" style="361" bestFit="1" customWidth="1"/>
    <col min="9734" max="9734" width="19" style="361" customWidth="1"/>
    <col min="9735" max="9735" width="22.85546875" style="361" bestFit="1" customWidth="1"/>
    <col min="9736" max="9736" width="24.5703125" style="361" customWidth="1"/>
    <col min="9737" max="9737" width="15.28515625" style="361" customWidth="1"/>
    <col min="9738" max="9738" width="18.5703125" style="361" customWidth="1"/>
    <col min="9739" max="9739" width="18.7109375" style="361" customWidth="1"/>
    <col min="9740" max="9740" width="17.85546875" style="361" customWidth="1"/>
    <col min="9741" max="9741" width="16.85546875" style="361" customWidth="1"/>
    <col min="9742" max="9742" width="19" style="361" customWidth="1"/>
    <col min="9743" max="9743" width="22.5703125" style="361" customWidth="1"/>
    <col min="9744" max="9744" width="24.42578125" style="361" customWidth="1"/>
    <col min="9745" max="9745" width="12.5703125" style="361" customWidth="1"/>
    <col min="9746" max="9746" width="12" style="361" bestFit="1" customWidth="1"/>
    <col min="9747" max="9747" width="11.7109375" style="361" customWidth="1"/>
    <col min="9748" max="9748" width="14" style="361" bestFit="1" customWidth="1"/>
    <col min="9749" max="9984" width="9.140625" style="361"/>
    <col min="9985" max="9985" width="21.42578125" style="361" customWidth="1"/>
    <col min="9986" max="9986" width="17.7109375" style="361" customWidth="1"/>
    <col min="9987" max="9987" width="18.7109375" style="361" bestFit="1" customWidth="1"/>
    <col min="9988" max="9988" width="17" style="361" customWidth="1"/>
    <col min="9989" max="9989" width="16.85546875" style="361" bestFit="1" customWidth="1"/>
    <col min="9990" max="9990" width="19" style="361" customWidth="1"/>
    <col min="9991" max="9991" width="22.85546875" style="361" bestFit="1" customWidth="1"/>
    <col min="9992" max="9992" width="24.5703125" style="361" customWidth="1"/>
    <col min="9993" max="9993" width="15.28515625" style="361" customWidth="1"/>
    <col min="9994" max="9994" width="18.5703125" style="361" customWidth="1"/>
    <col min="9995" max="9995" width="18.7109375" style="361" customWidth="1"/>
    <col min="9996" max="9996" width="17.85546875" style="361" customWidth="1"/>
    <col min="9997" max="9997" width="16.85546875" style="361" customWidth="1"/>
    <col min="9998" max="9998" width="19" style="361" customWidth="1"/>
    <col min="9999" max="9999" width="22.5703125" style="361" customWidth="1"/>
    <col min="10000" max="10000" width="24.42578125" style="361" customWidth="1"/>
    <col min="10001" max="10001" width="12.5703125" style="361" customWidth="1"/>
    <col min="10002" max="10002" width="12" style="361" bestFit="1" customWidth="1"/>
    <col min="10003" max="10003" width="11.7109375" style="361" customWidth="1"/>
    <col min="10004" max="10004" width="14" style="361" bestFit="1" customWidth="1"/>
    <col min="10005" max="10240" width="9.140625" style="361"/>
    <col min="10241" max="10241" width="21.42578125" style="361" customWidth="1"/>
    <col min="10242" max="10242" width="17.7109375" style="361" customWidth="1"/>
    <col min="10243" max="10243" width="18.7109375" style="361" bestFit="1" customWidth="1"/>
    <col min="10244" max="10244" width="17" style="361" customWidth="1"/>
    <col min="10245" max="10245" width="16.85546875" style="361" bestFit="1" customWidth="1"/>
    <col min="10246" max="10246" width="19" style="361" customWidth="1"/>
    <col min="10247" max="10247" width="22.85546875" style="361" bestFit="1" customWidth="1"/>
    <col min="10248" max="10248" width="24.5703125" style="361" customWidth="1"/>
    <col min="10249" max="10249" width="15.28515625" style="361" customWidth="1"/>
    <col min="10250" max="10250" width="18.5703125" style="361" customWidth="1"/>
    <col min="10251" max="10251" width="18.7109375" style="361" customWidth="1"/>
    <col min="10252" max="10252" width="17.85546875" style="361" customWidth="1"/>
    <col min="10253" max="10253" width="16.85546875" style="361" customWidth="1"/>
    <col min="10254" max="10254" width="19" style="361" customWidth="1"/>
    <col min="10255" max="10255" width="22.5703125" style="361" customWidth="1"/>
    <col min="10256" max="10256" width="24.42578125" style="361" customWidth="1"/>
    <col min="10257" max="10257" width="12.5703125" style="361" customWidth="1"/>
    <col min="10258" max="10258" width="12" style="361" bestFit="1" customWidth="1"/>
    <col min="10259" max="10259" width="11.7109375" style="361" customWidth="1"/>
    <col min="10260" max="10260" width="14" style="361" bestFit="1" customWidth="1"/>
    <col min="10261" max="10496" width="9.140625" style="361"/>
    <col min="10497" max="10497" width="21.42578125" style="361" customWidth="1"/>
    <col min="10498" max="10498" width="17.7109375" style="361" customWidth="1"/>
    <col min="10499" max="10499" width="18.7109375" style="361" bestFit="1" customWidth="1"/>
    <col min="10500" max="10500" width="17" style="361" customWidth="1"/>
    <col min="10501" max="10501" width="16.85546875" style="361" bestFit="1" customWidth="1"/>
    <col min="10502" max="10502" width="19" style="361" customWidth="1"/>
    <col min="10503" max="10503" width="22.85546875" style="361" bestFit="1" customWidth="1"/>
    <col min="10504" max="10504" width="24.5703125" style="361" customWidth="1"/>
    <col min="10505" max="10505" width="15.28515625" style="361" customWidth="1"/>
    <col min="10506" max="10506" width="18.5703125" style="361" customWidth="1"/>
    <col min="10507" max="10507" width="18.7109375" style="361" customWidth="1"/>
    <col min="10508" max="10508" width="17.85546875" style="361" customWidth="1"/>
    <col min="10509" max="10509" width="16.85546875" style="361" customWidth="1"/>
    <col min="10510" max="10510" width="19" style="361" customWidth="1"/>
    <col min="10511" max="10511" width="22.5703125" style="361" customWidth="1"/>
    <col min="10512" max="10512" width="24.42578125" style="361" customWidth="1"/>
    <col min="10513" max="10513" width="12.5703125" style="361" customWidth="1"/>
    <col min="10514" max="10514" width="12" style="361" bestFit="1" customWidth="1"/>
    <col min="10515" max="10515" width="11.7109375" style="361" customWidth="1"/>
    <col min="10516" max="10516" width="14" style="361" bestFit="1" customWidth="1"/>
    <col min="10517" max="10752" width="9.140625" style="361"/>
    <col min="10753" max="10753" width="21.42578125" style="361" customWidth="1"/>
    <col min="10754" max="10754" width="17.7109375" style="361" customWidth="1"/>
    <col min="10755" max="10755" width="18.7109375" style="361" bestFit="1" customWidth="1"/>
    <col min="10756" max="10756" width="17" style="361" customWidth="1"/>
    <col min="10757" max="10757" width="16.85546875" style="361" bestFit="1" customWidth="1"/>
    <col min="10758" max="10758" width="19" style="361" customWidth="1"/>
    <col min="10759" max="10759" width="22.85546875" style="361" bestFit="1" customWidth="1"/>
    <col min="10760" max="10760" width="24.5703125" style="361" customWidth="1"/>
    <col min="10761" max="10761" width="15.28515625" style="361" customWidth="1"/>
    <col min="10762" max="10762" width="18.5703125" style="361" customWidth="1"/>
    <col min="10763" max="10763" width="18.7109375" style="361" customWidth="1"/>
    <col min="10764" max="10764" width="17.85546875" style="361" customWidth="1"/>
    <col min="10765" max="10765" width="16.85546875" style="361" customWidth="1"/>
    <col min="10766" max="10766" width="19" style="361" customWidth="1"/>
    <col min="10767" max="10767" width="22.5703125" style="361" customWidth="1"/>
    <col min="10768" max="10768" width="24.42578125" style="361" customWidth="1"/>
    <col min="10769" max="10769" width="12.5703125" style="361" customWidth="1"/>
    <col min="10770" max="10770" width="12" style="361" bestFit="1" customWidth="1"/>
    <col min="10771" max="10771" width="11.7109375" style="361" customWidth="1"/>
    <col min="10772" max="10772" width="14" style="361" bestFit="1" customWidth="1"/>
    <col min="10773" max="11008" width="9.140625" style="361"/>
    <col min="11009" max="11009" width="21.42578125" style="361" customWidth="1"/>
    <col min="11010" max="11010" width="17.7109375" style="361" customWidth="1"/>
    <col min="11011" max="11011" width="18.7109375" style="361" bestFit="1" customWidth="1"/>
    <col min="11012" max="11012" width="17" style="361" customWidth="1"/>
    <col min="11013" max="11013" width="16.85546875" style="361" bestFit="1" customWidth="1"/>
    <col min="11014" max="11014" width="19" style="361" customWidth="1"/>
    <col min="11015" max="11015" width="22.85546875" style="361" bestFit="1" customWidth="1"/>
    <col min="11016" max="11016" width="24.5703125" style="361" customWidth="1"/>
    <col min="11017" max="11017" width="15.28515625" style="361" customWidth="1"/>
    <col min="11018" max="11018" width="18.5703125" style="361" customWidth="1"/>
    <col min="11019" max="11019" width="18.7109375" style="361" customWidth="1"/>
    <col min="11020" max="11020" width="17.85546875" style="361" customWidth="1"/>
    <col min="11021" max="11021" width="16.85546875" style="361" customWidth="1"/>
    <col min="11022" max="11022" width="19" style="361" customWidth="1"/>
    <col min="11023" max="11023" width="22.5703125" style="361" customWidth="1"/>
    <col min="11024" max="11024" width="24.42578125" style="361" customWidth="1"/>
    <col min="11025" max="11025" width="12.5703125" style="361" customWidth="1"/>
    <col min="11026" max="11026" width="12" style="361" bestFit="1" customWidth="1"/>
    <col min="11027" max="11027" width="11.7109375" style="361" customWidth="1"/>
    <col min="11028" max="11028" width="14" style="361" bestFit="1" customWidth="1"/>
    <col min="11029" max="11264" width="9.140625" style="361"/>
    <col min="11265" max="11265" width="21.42578125" style="361" customWidth="1"/>
    <col min="11266" max="11266" width="17.7109375" style="361" customWidth="1"/>
    <col min="11267" max="11267" width="18.7109375" style="361" bestFit="1" customWidth="1"/>
    <col min="11268" max="11268" width="17" style="361" customWidth="1"/>
    <col min="11269" max="11269" width="16.85546875" style="361" bestFit="1" customWidth="1"/>
    <col min="11270" max="11270" width="19" style="361" customWidth="1"/>
    <col min="11271" max="11271" width="22.85546875" style="361" bestFit="1" customWidth="1"/>
    <col min="11272" max="11272" width="24.5703125" style="361" customWidth="1"/>
    <col min="11273" max="11273" width="15.28515625" style="361" customWidth="1"/>
    <col min="11274" max="11274" width="18.5703125" style="361" customWidth="1"/>
    <col min="11275" max="11275" width="18.7109375" style="361" customWidth="1"/>
    <col min="11276" max="11276" width="17.85546875" style="361" customWidth="1"/>
    <col min="11277" max="11277" width="16.85546875" style="361" customWidth="1"/>
    <col min="11278" max="11278" width="19" style="361" customWidth="1"/>
    <col min="11279" max="11279" width="22.5703125" style="361" customWidth="1"/>
    <col min="11280" max="11280" width="24.42578125" style="361" customWidth="1"/>
    <col min="11281" max="11281" width="12.5703125" style="361" customWidth="1"/>
    <col min="11282" max="11282" width="12" style="361" bestFit="1" customWidth="1"/>
    <col min="11283" max="11283" width="11.7109375" style="361" customWidth="1"/>
    <col min="11284" max="11284" width="14" style="361" bestFit="1" customWidth="1"/>
    <col min="11285" max="11520" width="9.140625" style="361"/>
    <col min="11521" max="11521" width="21.42578125" style="361" customWidth="1"/>
    <col min="11522" max="11522" width="17.7109375" style="361" customWidth="1"/>
    <col min="11523" max="11523" width="18.7109375" style="361" bestFit="1" customWidth="1"/>
    <col min="11524" max="11524" width="17" style="361" customWidth="1"/>
    <col min="11525" max="11525" width="16.85546875" style="361" bestFit="1" customWidth="1"/>
    <col min="11526" max="11526" width="19" style="361" customWidth="1"/>
    <col min="11527" max="11527" width="22.85546875" style="361" bestFit="1" customWidth="1"/>
    <col min="11528" max="11528" width="24.5703125" style="361" customWidth="1"/>
    <col min="11529" max="11529" width="15.28515625" style="361" customWidth="1"/>
    <col min="11530" max="11530" width="18.5703125" style="361" customWidth="1"/>
    <col min="11531" max="11531" width="18.7109375" style="361" customWidth="1"/>
    <col min="11532" max="11532" width="17.85546875" style="361" customWidth="1"/>
    <col min="11533" max="11533" width="16.85546875" style="361" customWidth="1"/>
    <col min="11534" max="11534" width="19" style="361" customWidth="1"/>
    <col min="11535" max="11535" width="22.5703125" style="361" customWidth="1"/>
    <col min="11536" max="11536" width="24.42578125" style="361" customWidth="1"/>
    <col min="11537" max="11537" width="12.5703125" style="361" customWidth="1"/>
    <col min="11538" max="11538" width="12" style="361" bestFit="1" customWidth="1"/>
    <col min="11539" max="11539" width="11.7109375" style="361" customWidth="1"/>
    <col min="11540" max="11540" width="14" style="361" bestFit="1" customWidth="1"/>
    <col min="11541" max="11776" width="9.140625" style="361"/>
    <col min="11777" max="11777" width="21.42578125" style="361" customWidth="1"/>
    <col min="11778" max="11778" width="17.7109375" style="361" customWidth="1"/>
    <col min="11779" max="11779" width="18.7109375" style="361" bestFit="1" customWidth="1"/>
    <col min="11780" max="11780" width="17" style="361" customWidth="1"/>
    <col min="11781" max="11781" width="16.85546875" style="361" bestFit="1" customWidth="1"/>
    <col min="11782" max="11782" width="19" style="361" customWidth="1"/>
    <col min="11783" max="11783" width="22.85546875" style="361" bestFit="1" customWidth="1"/>
    <col min="11784" max="11784" width="24.5703125" style="361" customWidth="1"/>
    <col min="11785" max="11785" width="15.28515625" style="361" customWidth="1"/>
    <col min="11786" max="11786" width="18.5703125" style="361" customWidth="1"/>
    <col min="11787" max="11787" width="18.7109375" style="361" customWidth="1"/>
    <col min="11788" max="11788" width="17.85546875" style="361" customWidth="1"/>
    <col min="11789" max="11789" width="16.85546875" style="361" customWidth="1"/>
    <col min="11790" max="11790" width="19" style="361" customWidth="1"/>
    <col min="11791" max="11791" width="22.5703125" style="361" customWidth="1"/>
    <col min="11792" max="11792" width="24.42578125" style="361" customWidth="1"/>
    <col min="11793" max="11793" width="12.5703125" style="361" customWidth="1"/>
    <col min="11794" max="11794" width="12" style="361" bestFit="1" customWidth="1"/>
    <col min="11795" max="11795" width="11.7109375" style="361" customWidth="1"/>
    <col min="11796" max="11796" width="14" style="361" bestFit="1" customWidth="1"/>
    <col min="11797" max="12032" width="9.140625" style="361"/>
    <col min="12033" max="12033" width="21.42578125" style="361" customWidth="1"/>
    <col min="12034" max="12034" width="17.7109375" style="361" customWidth="1"/>
    <col min="12035" max="12035" width="18.7109375" style="361" bestFit="1" customWidth="1"/>
    <col min="12036" max="12036" width="17" style="361" customWidth="1"/>
    <col min="12037" max="12037" width="16.85546875" style="361" bestFit="1" customWidth="1"/>
    <col min="12038" max="12038" width="19" style="361" customWidth="1"/>
    <col min="12039" max="12039" width="22.85546875" style="361" bestFit="1" customWidth="1"/>
    <col min="12040" max="12040" width="24.5703125" style="361" customWidth="1"/>
    <col min="12041" max="12041" width="15.28515625" style="361" customWidth="1"/>
    <col min="12042" max="12042" width="18.5703125" style="361" customWidth="1"/>
    <col min="12043" max="12043" width="18.7109375" style="361" customWidth="1"/>
    <col min="12044" max="12044" width="17.85546875" style="361" customWidth="1"/>
    <col min="12045" max="12045" width="16.85546875" style="361" customWidth="1"/>
    <col min="12046" max="12046" width="19" style="361" customWidth="1"/>
    <col min="12047" max="12047" width="22.5703125" style="361" customWidth="1"/>
    <col min="12048" max="12048" width="24.42578125" style="361" customWidth="1"/>
    <col min="12049" max="12049" width="12.5703125" style="361" customWidth="1"/>
    <col min="12050" max="12050" width="12" style="361" bestFit="1" customWidth="1"/>
    <col min="12051" max="12051" width="11.7109375" style="361" customWidth="1"/>
    <col min="12052" max="12052" width="14" style="361" bestFit="1" customWidth="1"/>
    <col min="12053" max="12288" width="9.140625" style="361"/>
    <col min="12289" max="12289" width="21.42578125" style="361" customWidth="1"/>
    <col min="12290" max="12290" width="17.7109375" style="361" customWidth="1"/>
    <col min="12291" max="12291" width="18.7109375" style="361" bestFit="1" customWidth="1"/>
    <col min="12292" max="12292" width="17" style="361" customWidth="1"/>
    <col min="12293" max="12293" width="16.85546875" style="361" bestFit="1" customWidth="1"/>
    <col min="12294" max="12294" width="19" style="361" customWidth="1"/>
    <col min="12295" max="12295" width="22.85546875" style="361" bestFit="1" customWidth="1"/>
    <col min="12296" max="12296" width="24.5703125" style="361" customWidth="1"/>
    <col min="12297" max="12297" width="15.28515625" style="361" customWidth="1"/>
    <col min="12298" max="12298" width="18.5703125" style="361" customWidth="1"/>
    <col min="12299" max="12299" width="18.7109375" style="361" customWidth="1"/>
    <col min="12300" max="12300" width="17.85546875" style="361" customWidth="1"/>
    <col min="12301" max="12301" width="16.85546875" style="361" customWidth="1"/>
    <col min="12302" max="12302" width="19" style="361" customWidth="1"/>
    <col min="12303" max="12303" width="22.5703125" style="361" customWidth="1"/>
    <col min="12304" max="12304" width="24.42578125" style="361" customWidth="1"/>
    <col min="12305" max="12305" width="12.5703125" style="361" customWidth="1"/>
    <col min="12306" max="12306" width="12" style="361" bestFit="1" customWidth="1"/>
    <col min="12307" max="12307" width="11.7109375" style="361" customWidth="1"/>
    <col min="12308" max="12308" width="14" style="361" bestFit="1" customWidth="1"/>
    <col min="12309" max="12544" width="9.140625" style="361"/>
    <col min="12545" max="12545" width="21.42578125" style="361" customWidth="1"/>
    <col min="12546" max="12546" width="17.7109375" style="361" customWidth="1"/>
    <col min="12547" max="12547" width="18.7109375" style="361" bestFit="1" customWidth="1"/>
    <col min="12548" max="12548" width="17" style="361" customWidth="1"/>
    <col min="12549" max="12549" width="16.85546875" style="361" bestFit="1" customWidth="1"/>
    <col min="12550" max="12550" width="19" style="361" customWidth="1"/>
    <col min="12551" max="12551" width="22.85546875" style="361" bestFit="1" customWidth="1"/>
    <col min="12552" max="12552" width="24.5703125" style="361" customWidth="1"/>
    <col min="12553" max="12553" width="15.28515625" style="361" customWidth="1"/>
    <col min="12554" max="12554" width="18.5703125" style="361" customWidth="1"/>
    <col min="12555" max="12555" width="18.7109375" style="361" customWidth="1"/>
    <col min="12556" max="12556" width="17.85546875" style="361" customWidth="1"/>
    <col min="12557" max="12557" width="16.85546875" style="361" customWidth="1"/>
    <col min="12558" max="12558" width="19" style="361" customWidth="1"/>
    <col min="12559" max="12559" width="22.5703125" style="361" customWidth="1"/>
    <col min="12560" max="12560" width="24.42578125" style="361" customWidth="1"/>
    <col min="12561" max="12561" width="12.5703125" style="361" customWidth="1"/>
    <col min="12562" max="12562" width="12" style="361" bestFit="1" customWidth="1"/>
    <col min="12563" max="12563" width="11.7109375" style="361" customWidth="1"/>
    <col min="12564" max="12564" width="14" style="361" bestFit="1" customWidth="1"/>
    <col min="12565" max="12800" width="9.140625" style="361"/>
    <col min="12801" max="12801" width="21.42578125" style="361" customWidth="1"/>
    <col min="12802" max="12802" width="17.7109375" style="361" customWidth="1"/>
    <col min="12803" max="12803" width="18.7109375" style="361" bestFit="1" customWidth="1"/>
    <col min="12804" max="12804" width="17" style="361" customWidth="1"/>
    <col min="12805" max="12805" width="16.85546875" style="361" bestFit="1" customWidth="1"/>
    <col min="12806" max="12806" width="19" style="361" customWidth="1"/>
    <col min="12807" max="12807" width="22.85546875" style="361" bestFit="1" customWidth="1"/>
    <col min="12808" max="12808" width="24.5703125" style="361" customWidth="1"/>
    <col min="12809" max="12809" width="15.28515625" style="361" customWidth="1"/>
    <col min="12810" max="12810" width="18.5703125" style="361" customWidth="1"/>
    <col min="12811" max="12811" width="18.7109375" style="361" customWidth="1"/>
    <col min="12812" max="12812" width="17.85546875" style="361" customWidth="1"/>
    <col min="12813" max="12813" width="16.85546875" style="361" customWidth="1"/>
    <col min="12814" max="12814" width="19" style="361" customWidth="1"/>
    <col min="12815" max="12815" width="22.5703125" style="361" customWidth="1"/>
    <col min="12816" max="12816" width="24.42578125" style="361" customWidth="1"/>
    <col min="12817" max="12817" width="12.5703125" style="361" customWidth="1"/>
    <col min="12818" max="12818" width="12" style="361" bestFit="1" customWidth="1"/>
    <col min="12819" max="12819" width="11.7109375" style="361" customWidth="1"/>
    <col min="12820" max="12820" width="14" style="361" bestFit="1" customWidth="1"/>
    <col min="12821" max="13056" width="9.140625" style="361"/>
    <col min="13057" max="13057" width="21.42578125" style="361" customWidth="1"/>
    <col min="13058" max="13058" width="17.7109375" style="361" customWidth="1"/>
    <col min="13059" max="13059" width="18.7109375" style="361" bestFit="1" customWidth="1"/>
    <col min="13060" max="13060" width="17" style="361" customWidth="1"/>
    <col min="13061" max="13061" width="16.85546875" style="361" bestFit="1" customWidth="1"/>
    <col min="13062" max="13062" width="19" style="361" customWidth="1"/>
    <col min="13063" max="13063" width="22.85546875" style="361" bestFit="1" customWidth="1"/>
    <col min="13064" max="13064" width="24.5703125" style="361" customWidth="1"/>
    <col min="13065" max="13065" width="15.28515625" style="361" customWidth="1"/>
    <col min="13066" max="13066" width="18.5703125" style="361" customWidth="1"/>
    <col min="13067" max="13067" width="18.7109375" style="361" customWidth="1"/>
    <col min="13068" max="13068" width="17.85546875" style="361" customWidth="1"/>
    <col min="13069" max="13069" width="16.85546875" style="361" customWidth="1"/>
    <col min="13070" max="13070" width="19" style="361" customWidth="1"/>
    <col min="13071" max="13071" width="22.5703125" style="361" customWidth="1"/>
    <col min="13072" max="13072" width="24.42578125" style="361" customWidth="1"/>
    <col min="13073" max="13073" width="12.5703125" style="361" customWidth="1"/>
    <col min="13074" max="13074" width="12" style="361" bestFit="1" customWidth="1"/>
    <col min="13075" max="13075" width="11.7109375" style="361" customWidth="1"/>
    <col min="13076" max="13076" width="14" style="361" bestFit="1" customWidth="1"/>
    <col min="13077" max="13312" width="9.140625" style="361"/>
    <col min="13313" max="13313" width="21.42578125" style="361" customWidth="1"/>
    <col min="13314" max="13314" width="17.7109375" style="361" customWidth="1"/>
    <col min="13315" max="13315" width="18.7109375" style="361" bestFit="1" customWidth="1"/>
    <col min="13316" max="13316" width="17" style="361" customWidth="1"/>
    <col min="13317" max="13317" width="16.85546875" style="361" bestFit="1" customWidth="1"/>
    <col min="13318" max="13318" width="19" style="361" customWidth="1"/>
    <col min="13319" max="13319" width="22.85546875" style="361" bestFit="1" customWidth="1"/>
    <col min="13320" max="13320" width="24.5703125" style="361" customWidth="1"/>
    <col min="13321" max="13321" width="15.28515625" style="361" customWidth="1"/>
    <col min="13322" max="13322" width="18.5703125" style="361" customWidth="1"/>
    <col min="13323" max="13323" width="18.7109375" style="361" customWidth="1"/>
    <col min="13324" max="13324" width="17.85546875" style="361" customWidth="1"/>
    <col min="13325" max="13325" width="16.85546875" style="361" customWidth="1"/>
    <col min="13326" max="13326" width="19" style="361" customWidth="1"/>
    <col min="13327" max="13327" width="22.5703125" style="361" customWidth="1"/>
    <col min="13328" max="13328" width="24.42578125" style="361" customWidth="1"/>
    <col min="13329" max="13329" width="12.5703125" style="361" customWidth="1"/>
    <col min="13330" max="13330" width="12" style="361" bestFit="1" customWidth="1"/>
    <col min="13331" max="13331" width="11.7109375" style="361" customWidth="1"/>
    <col min="13332" max="13332" width="14" style="361" bestFit="1" customWidth="1"/>
    <col min="13333" max="13568" width="9.140625" style="361"/>
    <col min="13569" max="13569" width="21.42578125" style="361" customWidth="1"/>
    <col min="13570" max="13570" width="17.7109375" style="361" customWidth="1"/>
    <col min="13571" max="13571" width="18.7109375" style="361" bestFit="1" customWidth="1"/>
    <col min="13572" max="13572" width="17" style="361" customWidth="1"/>
    <col min="13573" max="13573" width="16.85546875" style="361" bestFit="1" customWidth="1"/>
    <col min="13574" max="13574" width="19" style="361" customWidth="1"/>
    <col min="13575" max="13575" width="22.85546875" style="361" bestFit="1" customWidth="1"/>
    <col min="13576" max="13576" width="24.5703125" style="361" customWidth="1"/>
    <col min="13577" max="13577" width="15.28515625" style="361" customWidth="1"/>
    <col min="13578" max="13578" width="18.5703125" style="361" customWidth="1"/>
    <col min="13579" max="13579" width="18.7109375" style="361" customWidth="1"/>
    <col min="13580" max="13580" width="17.85546875" style="361" customWidth="1"/>
    <col min="13581" max="13581" width="16.85546875" style="361" customWidth="1"/>
    <col min="13582" max="13582" width="19" style="361" customWidth="1"/>
    <col min="13583" max="13583" width="22.5703125" style="361" customWidth="1"/>
    <col min="13584" max="13584" width="24.42578125" style="361" customWidth="1"/>
    <col min="13585" max="13585" width="12.5703125" style="361" customWidth="1"/>
    <col min="13586" max="13586" width="12" style="361" bestFit="1" customWidth="1"/>
    <col min="13587" max="13587" width="11.7109375" style="361" customWidth="1"/>
    <col min="13588" max="13588" width="14" style="361" bestFit="1" customWidth="1"/>
    <col min="13589" max="13824" width="9.140625" style="361"/>
    <col min="13825" max="13825" width="21.42578125" style="361" customWidth="1"/>
    <col min="13826" max="13826" width="17.7109375" style="361" customWidth="1"/>
    <col min="13827" max="13827" width="18.7109375" style="361" bestFit="1" customWidth="1"/>
    <col min="13828" max="13828" width="17" style="361" customWidth="1"/>
    <col min="13829" max="13829" width="16.85546875" style="361" bestFit="1" customWidth="1"/>
    <col min="13830" max="13830" width="19" style="361" customWidth="1"/>
    <col min="13831" max="13831" width="22.85546875" style="361" bestFit="1" customWidth="1"/>
    <col min="13832" max="13832" width="24.5703125" style="361" customWidth="1"/>
    <col min="13833" max="13833" width="15.28515625" style="361" customWidth="1"/>
    <col min="13834" max="13834" width="18.5703125" style="361" customWidth="1"/>
    <col min="13835" max="13835" width="18.7109375" style="361" customWidth="1"/>
    <col min="13836" max="13836" width="17.85546875" style="361" customWidth="1"/>
    <col min="13837" max="13837" width="16.85546875" style="361" customWidth="1"/>
    <col min="13838" max="13838" width="19" style="361" customWidth="1"/>
    <col min="13839" max="13839" width="22.5703125" style="361" customWidth="1"/>
    <col min="13840" max="13840" width="24.42578125" style="361" customWidth="1"/>
    <col min="13841" max="13841" width="12.5703125" style="361" customWidth="1"/>
    <col min="13842" max="13842" width="12" style="361" bestFit="1" customWidth="1"/>
    <col min="13843" max="13843" width="11.7109375" style="361" customWidth="1"/>
    <col min="13844" max="13844" width="14" style="361" bestFit="1" customWidth="1"/>
    <col min="13845" max="14080" width="9.140625" style="361"/>
    <col min="14081" max="14081" width="21.42578125" style="361" customWidth="1"/>
    <col min="14082" max="14082" width="17.7109375" style="361" customWidth="1"/>
    <col min="14083" max="14083" width="18.7109375" style="361" bestFit="1" customWidth="1"/>
    <col min="14084" max="14084" width="17" style="361" customWidth="1"/>
    <col min="14085" max="14085" width="16.85546875" style="361" bestFit="1" customWidth="1"/>
    <col min="14086" max="14086" width="19" style="361" customWidth="1"/>
    <col min="14087" max="14087" width="22.85546875" style="361" bestFit="1" customWidth="1"/>
    <col min="14088" max="14088" width="24.5703125" style="361" customWidth="1"/>
    <col min="14089" max="14089" width="15.28515625" style="361" customWidth="1"/>
    <col min="14090" max="14090" width="18.5703125" style="361" customWidth="1"/>
    <col min="14091" max="14091" width="18.7109375" style="361" customWidth="1"/>
    <col min="14092" max="14092" width="17.85546875" style="361" customWidth="1"/>
    <col min="14093" max="14093" width="16.85546875" style="361" customWidth="1"/>
    <col min="14094" max="14094" width="19" style="361" customWidth="1"/>
    <col min="14095" max="14095" width="22.5703125" style="361" customWidth="1"/>
    <col min="14096" max="14096" width="24.42578125" style="361" customWidth="1"/>
    <col min="14097" max="14097" width="12.5703125" style="361" customWidth="1"/>
    <col min="14098" max="14098" width="12" style="361" bestFit="1" customWidth="1"/>
    <col min="14099" max="14099" width="11.7109375" style="361" customWidth="1"/>
    <col min="14100" max="14100" width="14" style="361" bestFit="1" customWidth="1"/>
    <col min="14101" max="14336" width="9.140625" style="361"/>
    <col min="14337" max="14337" width="21.42578125" style="361" customWidth="1"/>
    <col min="14338" max="14338" width="17.7109375" style="361" customWidth="1"/>
    <col min="14339" max="14339" width="18.7109375" style="361" bestFit="1" customWidth="1"/>
    <col min="14340" max="14340" width="17" style="361" customWidth="1"/>
    <col min="14341" max="14341" width="16.85546875" style="361" bestFit="1" customWidth="1"/>
    <col min="14342" max="14342" width="19" style="361" customWidth="1"/>
    <col min="14343" max="14343" width="22.85546875" style="361" bestFit="1" customWidth="1"/>
    <col min="14344" max="14344" width="24.5703125" style="361" customWidth="1"/>
    <col min="14345" max="14345" width="15.28515625" style="361" customWidth="1"/>
    <col min="14346" max="14346" width="18.5703125" style="361" customWidth="1"/>
    <col min="14347" max="14347" width="18.7109375" style="361" customWidth="1"/>
    <col min="14348" max="14348" width="17.85546875" style="361" customWidth="1"/>
    <col min="14349" max="14349" width="16.85546875" style="361" customWidth="1"/>
    <col min="14350" max="14350" width="19" style="361" customWidth="1"/>
    <col min="14351" max="14351" width="22.5703125" style="361" customWidth="1"/>
    <col min="14352" max="14352" width="24.42578125" style="361" customWidth="1"/>
    <col min="14353" max="14353" width="12.5703125" style="361" customWidth="1"/>
    <col min="14354" max="14354" width="12" style="361" bestFit="1" customWidth="1"/>
    <col min="14355" max="14355" width="11.7109375" style="361" customWidth="1"/>
    <col min="14356" max="14356" width="14" style="361" bestFit="1" customWidth="1"/>
    <col min="14357" max="14592" width="9.140625" style="361"/>
    <col min="14593" max="14593" width="21.42578125" style="361" customWidth="1"/>
    <col min="14594" max="14594" width="17.7109375" style="361" customWidth="1"/>
    <col min="14595" max="14595" width="18.7109375" style="361" bestFit="1" customWidth="1"/>
    <col min="14596" max="14596" width="17" style="361" customWidth="1"/>
    <col min="14597" max="14597" width="16.85546875" style="361" bestFit="1" customWidth="1"/>
    <col min="14598" max="14598" width="19" style="361" customWidth="1"/>
    <col min="14599" max="14599" width="22.85546875" style="361" bestFit="1" customWidth="1"/>
    <col min="14600" max="14600" width="24.5703125" style="361" customWidth="1"/>
    <col min="14601" max="14601" width="15.28515625" style="361" customWidth="1"/>
    <col min="14602" max="14602" width="18.5703125" style="361" customWidth="1"/>
    <col min="14603" max="14603" width="18.7109375" style="361" customWidth="1"/>
    <col min="14604" max="14604" width="17.85546875" style="361" customWidth="1"/>
    <col min="14605" max="14605" width="16.85546875" style="361" customWidth="1"/>
    <col min="14606" max="14606" width="19" style="361" customWidth="1"/>
    <col min="14607" max="14607" width="22.5703125" style="361" customWidth="1"/>
    <col min="14608" max="14608" width="24.42578125" style="361" customWidth="1"/>
    <col min="14609" max="14609" width="12.5703125" style="361" customWidth="1"/>
    <col min="14610" max="14610" width="12" style="361" bestFit="1" customWidth="1"/>
    <col min="14611" max="14611" width="11.7109375" style="361" customWidth="1"/>
    <col min="14612" max="14612" width="14" style="361" bestFit="1" customWidth="1"/>
    <col min="14613" max="14848" width="9.140625" style="361"/>
    <col min="14849" max="14849" width="21.42578125" style="361" customWidth="1"/>
    <col min="14850" max="14850" width="17.7109375" style="361" customWidth="1"/>
    <col min="14851" max="14851" width="18.7109375" style="361" bestFit="1" customWidth="1"/>
    <col min="14852" max="14852" width="17" style="361" customWidth="1"/>
    <col min="14853" max="14853" width="16.85546875" style="361" bestFit="1" customWidth="1"/>
    <col min="14854" max="14854" width="19" style="361" customWidth="1"/>
    <col min="14855" max="14855" width="22.85546875" style="361" bestFit="1" customWidth="1"/>
    <col min="14856" max="14856" width="24.5703125" style="361" customWidth="1"/>
    <col min="14857" max="14857" width="15.28515625" style="361" customWidth="1"/>
    <col min="14858" max="14858" width="18.5703125" style="361" customWidth="1"/>
    <col min="14859" max="14859" width="18.7109375" style="361" customWidth="1"/>
    <col min="14860" max="14860" width="17.85546875" style="361" customWidth="1"/>
    <col min="14861" max="14861" width="16.85546875" style="361" customWidth="1"/>
    <col min="14862" max="14862" width="19" style="361" customWidth="1"/>
    <col min="14863" max="14863" width="22.5703125" style="361" customWidth="1"/>
    <col min="14864" max="14864" width="24.42578125" style="361" customWidth="1"/>
    <col min="14865" max="14865" width="12.5703125" style="361" customWidth="1"/>
    <col min="14866" max="14866" width="12" style="361" bestFit="1" customWidth="1"/>
    <col min="14867" max="14867" width="11.7109375" style="361" customWidth="1"/>
    <col min="14868" max="14868" width="14" style="361" bestFit="1" customWidth="1"/>
    <col min="14869" max="15104" width="9.140625" style="361"/>
    <col min="15105" max="15105" width="21.42578125" style="361" customWidth="1"/>
    <col min="15106" max="15106" width="17.7109375" style="361" customWidth="1"/>
    <col min="15107" max="15107" width="18.7109375" style="361" bestFit="1" customWidth="1"/>
    <col min="15108" max="15108" width="17" style="361" customWidth="1"/>
    <col min="15109" max="15109" width="16.85546875" style="361" bestFit="1" customWidth="1"/>
    <col min="15110" max="15110" width="19" style="361" customWidth="1"/>
    <col min="15111" max="15111" width="22.85546875" style="361" bestFit="1" customWidth="1"/>
    <col min="15112" max="15112" width="24.5703125" style="361" customWidth="1"/>
    <col min="15113" max="15113" width="15.28515625" style="361" customWidth="1"/>
    <col min="15114" max="15114" width="18.5703125" style="361" customWidth="1"/>
    <col min="15115" max="15115" width="18.7109375" style="361" customWidth="1"/>
    <col min="15116" max="15116" width="17.85546875" style="361" customWidth="1"/>
    <col min="15117" max="15117" width="16.85546875" style="361" customWidth="1"/>
    <col min="15118" max="15118" width="19" style="361" customWidth="1"/>
    <col min="15119" max="15119" width="22.5703125" style="361" customWidth="1"/>
    <col min="15120" max="15120" width="24.42578125" style="361" customWidth="1"/>
    <col min="15121" max="15121" width="12.5703125" style="361" customWidth="1"/>
    <col min="15122" max="15122" width="12" style="361" bestFit="1" customWidth="1"/>
    <col min="15123" max="15123" width="11.7109375" style="361" customWidth="1"/>
    <col min="15124" max="15124" width="14" style="361" bestFit="1" customWidth="1"/>
    <col min="15125" max="15360" width="9.140625" style="361"/>
    <col min="15361" max="15361" width="21.42578125" style="361" customWidth="1"/>
    <col min="15362" max="15362" width="17.7109375" style="361" customWidth="1"/>
    <col min="15363" max="15363" width="18.7109375" style="361" bestFit="1" customWidth="1"/>
    <col min="15364" max="15364" width="17" style="361" customWidth="1"/>
    <col min="15365" max="15365" width="16.85546875" style="361" bestFit="1" customWidth="1"/>
    <col min="15366" max="15366" width="19" style="361" customWidth="1"/>
    <col min="15367" max="15367" width="22.85546875" style="361" bestFit="1" customWidth="1"/>
    <col min="15368" max="15368" width="24.5703125" style="361" customWidth="1"/>
    <col min="15369" max="15369" width="15.28515625" style="361" customWidth="1"/>
    <col min="15370" max="15370" width="18.5703125" style="361" customWidth="1"/>
    <col min="15371" max="15371" width="18.7109375" style="361" customWidth="1"/>
    <col min="15372" max="15372" width="17.85546875" style="361" customWidth="1"/>
    <col min="15373" max="15373" width="16.85546875" style="361" customWidth="1"/>
    <col min="15374" max="15374" width="19" style="361" customWidth="1"/>
    <col min="15375" max="15375" width="22.5703125" style="361" customWidth="1"/>
    <col min="15376" max="15376" width="24.42578125" style="361" customWidth="1"/>
    <col min="15377" max="15377" width="12.5703125" style="361" customWidth="1"/>
    <col min="15378" max="15378" width="12" style="361" bestFit="1" customWidth="1"/>
    <col min="15379" max="15379" width="11.7109375" style="361" customWidth="1"/>
    <col min="15380" max="15380" width="14" style="361" bestFit="1" customWidth="1"/>
    <col min="15381" max="15616" width="9.140625" style="361"/>
    <col min="15617" max="15617" width="21.42578125" style="361" customWidth="1"/>
    <col min="15618" max="15618" width="17.7109375" style="361" customWidth="1"/>
    <col min="15619" max="15619" width="18.7109375" style="361" bestFit="1" customWidth="1"/>
    <col min="15620" max="15620" width="17" style="361" customWidth="1"/>
    <col min="15621" max="15621" width="16.85546875" style="361" bestFit="1" customWidth="1"/>
    <col min="15622" max="15622" width="19" style="361" customWidth="1"/>
    <col min="15623" max="15623" width="22.85546875" style="361" bestFit="1" customWidth="1"/>
    <col min="15624" max="15624" width="24.5703125" style="361" customWidth="1"/>
    <col min="15625" max="15625" width="15.28515625" style="361" customWidth="1"/>
    <col min="15626" max="15626" width="18.5703125" style="361" customWidth="1"/>
    <col min="15627" max="15627" width="18.7109375" style="361" customWidth="1"/>
    <col min="15628" max="15628" width="17.85546875" style="361" customWidth="1"/>
    <col min="15629" max="15629" width="16.85546875" style="361" customWidth="1"/>
    <col min="15630" max="15630" width="19" style="361" customWidth="1"/>
    <col min="15631" max="15631" width="22.5703125" style="361" customWidth="1"/>
    <col min="15632" max="15632" width="24.42578125" style="361" customWidth="1"/>
    <col min="15633" max="15633" width="12.5703125" style="361" customWidth="1"/>
    <col min="15634" max="15634" width="12" style="361" bestFit="1" customWidth="1"/>
    <col min="15635" max="15635" width="11.7109375" style="361" customWidth="1"/>
    <col min="15636" max="15636" width="14" style="361" bestFit="1" customWidth="1"/>
    <col min="15637" max="15872" width="9.140625" style="361"/>
    <col min="15873" max="15873" width="21.42578125" style="361" customWidth="1"/>
    <col min="15874" max="15874" width="17.7109375" style="361" customWidth="1"/>
    <col min="15875" max="15875" width="18.7109375" style="361" bestFit="1" customWidth="1"/>
    <col min="15876" max="15876" width="17" style="361" customWidth="1"/>
    <col min="15877" max="15877" width="16.85546875" style="361" bestFit="1" customWidth="1"/>
    <col min="15878" max="15878" width="19" style="361" customWidth="1"/>
    <col min="15879" max="15879" width="22.85546875" style="361" bestFit="1" customWidth="1"/>
    <col min="15880" max="15880" width="24.5703125" style="361" customWidth="1"/>
    <col min="15881" max="15881" width="15.28515625" style="361" customWidth="1"/>
    <col min="15882" max="15882" width="18.5703125" style="361" customWidth="1"/>
    <col min="15883" max="15883" width="18.7109375" style="361" customWidth="1"/>
    <col min="15884" max="15884" width="17.85546875" style="361" customWidth="1"/>
    <col min="15885" max="15885" width="16.85546875" style="361" customWidth="1"/>
    <col min="15886" max="15886" width="19" style="361" customWidth="1"/>
    <col min="15887" max="15887" width="22.5703125" style="361" customWidth="1"/>
    <col min="15888" max="15888" width="24.42578125" style="361" customWidth="1"/>
    <col min="15889" max="15889" width="12.5703125" style="361" customWidth="1"/>
    <col min="15890" max="15890" width="12" style="361" bestFit="1" customWidth="1"/>
    <col min="15891" max="15891" width="11.7109375" style="361" customWidth="1"/>
    <col min="15892" max="15892" width="14" style="361" bestFit="1" customWidth="1"/>
    <col min="15893" max="16128" width="9.140625" style="361"/>
    <col min="16129" max="16129" width="21.42578125" style="361" customWidth="1"/>
    <col min="16130" max="16130" width="17.7109375" style="361" customWidth="1"/>
    <col min="16131" max="16131" width="18.7109375" style="361" bestFit="1" customWidth="1"/>
    <col min="16132" max="16132" width="17" style="361" customWidth="1"/>
    <col min="16133" max="16133" width="16.85546875" style="361" bestFit="1" customWidth="1"/>
    <col min="16134" max="16134" width="19" style="361" customWidth="1"/>
    <col min="16135" max="16135" width="22.85546875" style="361" bestFit="1" customWidth="1"/>
    <col min="16136" max="16136" width="24.5703125" style="361" customWidth="1"/>
    <col min="16137" max="16137" width="15.28515625" style="361" customWidth="1"/>
    <col min="16138" max="16138" width="18.5703125" style="361" customWidth="1"/>
    <col min="16139" max="16139" width="18.7109375" style="361" customWidth="1"/>
    <col min="16140" max="16140" width="17.85546875" style="361" customWidth="1"/>
    <col min="16141" max="16141" width="16.85546875" style="361" customWidth="1"/>
    <col min="16142" max="16142" width="19" style="361" customWidth="1"/>
    <col min="16143" max="16143" width="22.5703125" style="361" customWidth="1"/>
    <col min="16144" max="16144" width="24.42578125" style="361" customWidth="1"/>
    <col min="16145" max="16145" width="12.5703125" style="361" customWidth="1"/>
    <col min="16146" max="16146" width="12" style="361" bestFit="1" customWidth="1"/>
    <col min="16147" max="16147" width="11.7109375" style="361" customWidth="1"/>
    <col min="16148" max="16148" width="14" style="361" bestFit="1" customWidth="1"/>
    <col min="16149" max="16384" width="9.140625" style="361"/>
  </cols>
  <sheetData>
    <row r="1" spans="1:20" s="345" customFormat="1" ht="28.5">
      <c r="A1" s="607" t="s">
        <v>316</v>
      </c>
      <c r="B1" s="607"/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607"/>
      <c r="O1" s="607"/>
      <c r="P1" s="607"/>
      <c r="Q1" s="607"/>
      <c r="R1" s="607"/>
      <c r="S1" s="607"/>
      <c r="T1" s="607"/>
    </row>
    <row r="2" spans="1:20" s="345" customFormat="1" ht="26.25">
      <c r="A2" s="346" t="s">
        <v>270</v>
      </c>
      <c r="B2" s="346"/>
      <c r="C2" s="346"/>
      <c r="D2" s="346"/>
      <c r="E2" s="346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  <c r="R2" s="346"/>
      <c r="S2" s="346"/>
      <c r="T2" s="346"/>
    </row>
    <row r="3" spans="1:20" s="345" customFormat="1" ht="26.25">
      <c r="A3" s="347"/>
      <c r="B3" s="347"/>
      <c r="C3" s="347"/>
      <c r="D3" s="347"/>
      <c r="E3" s="347"/>
      <c r="F3" s="347"/>
      <c r="G3" s="347"/>
      <c r="H3" s="347"/>
      <c r="I3" s="347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</row>
    <row r="4" spans="1:20" s="345" customFormat="1" ht="28.5" customHeight="1">
      <c r="A4" s="608" t="s">
        <v>251</v>
      </c>
      <c r="B4" s="608"/>
      <c r="C4" s="608"/>
      <c r="D4" s="608"/>
      <c r="E4" s="608"/>
      <c r="F4" s="608"/>
      <c r="G4" s="608"/>
      <c r="H4" s="608"/>
      <c r="I4" s="608"/>
      <c r="J4" s="608" t="s">
        <v>314</v>
      </c>
      <c r="K4" s="608"/>
      <c r="L4" s="608"/>
      <c r="M4" s="608"/>
      <c r="N4" s="608"/>
      <c r="O4" s="608"/>
      <c r="P4" s="608"/>
      <c r="Q4" s="608"/>
      <c r="R4" s="608" t="s">
        <v>229</v>
      </c>
      <c r="S4" s="608"/>
      <c r="T4" s="608"/>
    </row>
    <row r="5" spans="1:20" s="349" customFormat="1" ht="46.5" customHeight="1">
      <c r="A5" s="509" t="s">
        <v>226</v>
      </c>
      <c r="B5" s="509" t="s">
        <v>230</v>
      </c>
      <c r="C5" s="509" t="s">
        <v>231</v>
      </c>
      <c r="D5" s="509" t="s">
        <v>7</v>
      </c>
      <c r="E5" s="509" t="s">
        <v>100</v>
      </c>
      <c r="F5" s="509" t="s">
        <v>49</v>
      </c>
      <c r="G5" s="509" t="s">
        <v>101</v>
      </c>
      <c r="H5" s="509" t="s">
        <v>102</v>
      </c>
      <c r="I5" s="509" t="s">
        <v>103</v>
      </c>
      <c r="J5" s="509" t="s">
        <v>230</v>
      </c>
      <c r="K5" s="509" t="s">
        <v>231</v>
      </c>
      <c r="L5" s="509" t="s">
        <v>7</v>
      </c>
      <c r="M5" s="509" t="s">
        <v>100</v>
      </c>
      <c r="N5" s="509" t="s">
        <v>49</v>
      </c>
      <c r="O5" s="509" t="s">
        <v>101</v>
      </c>
      <c r="P5" s="509" t="s">
        <v>102</v>
      </c>
      <c r="Q5" s="348" t="s">
        <v>213</v>
      </c>
      <c r="R5" s="348" t="s">
        <v>271</v>
      </c>
      <c r="S5" s="348" t="s">
        <v>272</v>
      </c>
      <c r="T5" s="348" t="s">
        <v>262</v>
      </c>
    </row>
    <row r="6" spans="1:20" s="345" customFormat="1" ht="56.25" customHeight="1">
      <c r="A6" s="350" t="s">
        <v>273</v>
      </c>
      <c r="B6" s="351">
        <v>9280945139.3299999</v>
      </c>
      <c r="C6" s="351">
        <v>2672581487.2200003</v>
      </c>
      <c r="D6" s="352">
        <v>1292034234.7486291</v>
      </c>
      <c r="E6" s="351">
        <v>1033265921.8600003</v>
      </c>
      <c r="F6" s="353">
        <f>SUM(B6:E6)</f>
        <v>14278826783.158628</v>
      </c>
      <c r="G6" s="351">
        <v>2268131115212.1616</v>
      </c>
      <c r="H6" s="351" t="s">
        <v>218</v>
      </c>
      <c r="I6" s="354">
        <f>F6/G6</f>
        <v>6.2954150610569897E-3</v>
      </c>
      <c r="J6" s="352">
        <v>9684935689.2579308</v>
      </c>
      <c r="K6" s="352">
        <v>2747907269.620616</v>
      </c>
      <c r="L6" s="352">
        <v>1275645716.3719649</v>
      </c>
      <c r="M6" s="352">
        <v>963848640.55852318</v>
      </c>
      <c r="N6" s="353">
        <f>SUM(J6:M6)</f>
        <v>14672337315.809036</v>
      </c>
      <c r="O6" s="352">
        <v>2335452809451.6577</v>
      </c>
      <c r="P6" s="352" t="s">
        <v>218</v>
      </c>
      <c r="Q6" s="354">
        <f>N6/O6</f>
        <v>6.2824379308498903E-3</v>
      </c>
      <c r="R6" s="351">
        <f>IF(F6=0,0,(N6-F6)/F6)*100</f>
        <v>2.7559024184993937</v>
      </c>
      <c r="S6" s="351">
        <f>IF(G6=0,0,(O6-G6)/G6)*100</f>
        <v>2.9681570782207096</v>
      </c>
      <c r="T6" s="351">
        <f>IF(I6=0,0,(Q6-I6)/I6)*100</f>
        <v>-0.2061362131208003</v>
      </c>
    </row>
    <row r="7" spans="1:20" s="349" customFormat="1" ht="31.5" customHeight="1" thickBot="1">
      <c r="A7" s="355" t="s">
        <v>267</v>
      </c>
      <c r="B7" s="356">
        <v>9021679566.7199993</v>
      </c>
      <c r="C7" s="356">
        <v>3109755261.4799991</v>
      </c>
      <c r="D7" s="356">
        <v>1204824414.8399992</v>
      </c>
      <c r="E7" s="356">
        <v>1221934865.9799993</v>
      </c>
      <c r="F7" s="356">
        <f>SUM(F6)</f>
        <v>14278826783.158628</v>
      </c>
      <c r="G7" s="356">
        <f>SUM(G6)</f>
        <v>2268131115212.1616</v>
      </c>
      <c r="H7" s="357"/>
      <c r="I7" s="358">
        <f>SUM(I6:I6)</f>
        <v>6.2954150610569897E-3</v>
      </c>
      <c r="J7" s="356">
        <v>9684935689.2579308</v>
      </c>
      <c r="K7" s="356">
        <v>2747907269.620616</v>
      </c>
      <c r="L7" s="356">
        <v>1275645716.3719649</v>
      </c>
      <c r="M7" s="356">
        <v>963848640.55852318</v>
      </c>
      <c r="N7" s="356">
        <f>SUM(J7:M7)</f>
        <v>14672337315.809036</v>
      </c>
      <c r="O7" s="356">
        <f>SUM(O6)</f>
        <v>2335452809451.6577</v>
      </c>
      <c r="P7" s="356"/>
      <c r="Q7" s="359">
        <f>SUM(Q6:Q6)</f>
        <v>6.2824379308498903E-3</v>
      </c>
      <c r="R7" s="356">
        <f>SUM(R6:R6)</f>
        <v>2.7559024184993937</v>
      </c>
      <c r="S7" s="356">
        <f>SUM(S6:S6)</f>
        <v>2.9681570782207096</v>
      </c>
      <c r="T7" s="356">
        <f>SUM(T6:T6)</f>
        <v>-0.2061362131208003</v>
      </c>
    </row>
    <row r="8" spans="1:20" ht="21.75" thickTop="1">
      <c r="K8" s="360"/>
      <c r="L8" s="360"/>
      <c r="M8" s="345"/>
      <c r="N8" s="345"/>
      <c r="O8" s="345"/>
    </row>
    <row r="9" spans="1:20">
      <c r="K9" s="360"/>
      <c r="L9" s="360"/>
      <c r="M9" s="345"/>
      <c r="N9" s="345"/>
      <c r="O9" s="345"/>
    </row>
  </sheetData>
  <sheetProtection algorithmName="SHA-512" hashValue="nLdklvKPmwS4cv5KzaTxwPsM1mJJSPzwH2aV1tPyQToq1IlfALrBbvDsn1wWL/eLTidM0DIxflob7t0XOlAZ4Q==" saltValue="bVVtmZHcckyrUyfXDhjyzg==" spinCount="100000" sheet="1" objects="1" scenarios="1"/>
  <mergeCells count="4">
    <mergeCell ref="A1:T1"/>
    <mergeCell ref="A4:I4"/>
    <mergeCell ref="J4:Q4"/>
    <mergeCell ref="R4:T4"/>
  </mergeCells>
  <pageMargins left="0" right="0" top="0.82677165354330695" bottom="0.74803149606299202" header="0.31496062992126" footer="0.23622047244094499"/>
  <pageSetup paperSize="9" scale="7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1DAAC-510F-4196-AAFA-03B3F9097B3B}">
  <sheetPr>
    <tabColor theme="4" tint="-0.249977111117893"/>
  </sheetPr>
  <dimension ref="A1:AE107"/>
  <sheetViews>
    <sheetView topLeftCell="P16" zoomScaleNormal="100" workbookViewId="0">
      <selection activeCell="T49" sqref="T49"/>
    </sheetView>
  </sheetViews>
  <sheetFormatPr defaultRowHeight="13.5"/>
  <cols>
    <col min="1" max="1" width="39.85546875" style="362" customWidth="1"/>
    <col min="2" max="2" width="16.5703125" style="362" bestFit="1" customWidth="1"/>
    <col min="3" max="3" width="16.5703125" style="362" customWidth="1"/>
    <col min="4" max="4" width="15.140625" style="362" bestFit="1" customWidth="1"/>
    <col min="5" max="5" width="16.7109375" style="362" bestFit="1" customWidth="1"/>
    <col min="6" max="6" width="18.140625" style="362" bestFit="1" customWidth="1"/>
    <col min="7" max="7" width="15.7109375" style="362" customWidth="1"/>
    <col min="8" max="8" width="15.140625" style="362" bestFit="1" customWidth="1"/>
    <col min="9" max="9" width="16.42578125" style="362" bestFit="1" customWidth="1"/>
    <col min="10" max="10" width="15.140625" style="362" customWidth="1"/>
    <col min="11" max="11" width="18" style="362" customWidth="1"/>
    <col min="12" max="12" width="16.42578125" style="362" bestFit="1" customWidth="1"/>
    <col min="13" max="13" width="19.140625" style="369" bestFit="1" customWidth="1"/>
    <col min="14" max="14" width="18" style="362" bestFit="1" customWidth="1"/>
    <col min="15" max="15" width="16.28515625" style="362" bestFit="1" customWidth="1"/>
    <col min="16" max="16" width="16.28515625" style="362" customWidth="1"/>
    <col min="17" max="17" width="16.7109375" style="362" bestFit="1" customWidth="1"/>
    <col min="18" max="18" width="14.85546875" style="362" bestFit="1" customWidth="1"/>
    <col min="19" max="20" width="14.140625" style="362" bestFit="1" customWidth="1"/>
    <col min="21" max="21" width="17.85546875" style="362" bestFit="1" customWidth="1"/>
    <col min="22" max="22" width="14.140625" style="362" bestFit="1" customWidth="1"/>
    <col min="23" max="23" width="17.85546875" style="362" bestFit="1" customWidth="1"/>
    <col min="24" max="24" width="19" style="362" bestFit="1" customWidth="1"/>
    <col min="25" max="25" width="19.85546875" style="369" bestFit="1" customWidth="1"/>
    <col min="26" max="26" width="20.5703125" style="362" customWidth="1"/>
    <col min="27" max="27" width="19.85546875" style="362" bestFit="1" customWidth="1"/>
    <col min="28" max="28" width="19" style="362" bestFit="1" customWidth="1"/>
    <col min="29" max="29" width="16.140625" style="362" bestFit="1" customWidth="1"/>
    <col min="30" max="30" width="12.5703125" style="362" bestFit="1" customWidth="1"/>
    <col min="31" max="255" width="9.140625" style="362"/>
    <col min="256" max="256" width="39.85546875" style="362" customWidth="1"/>
    <col min="257" max="257" width="19.7109375" style="362" bestFit="1" customWidth="1"/>
    <col min="258" max="258" width="17.140625" style="362" bestFit="1" customWidth="1"/>
    <col min="259" max="259" width="16.28515625" style="362" bestFit="1" customWidth="1"/>
    <col min="260" max="260" width="15.7109375" style="362" bestFit="1" customWidth="1"/>
    <col min="261" max="261" width="15.140625" style="362" bestFit="1" customWidth="1"/>
    <col min="262" max="262" width="15" style="362" bestFit="1" customWidth="1"/>
    <col min="263" max="263" width="18.7109375" style="362" bestFit="1" customWidth="1"/>
    <col min="264" max="264" width="16.7109375" style="362" bestFit="1" customWidth="1"/>
    <col min="265" max="265" width="18.7109375" style="362" bestFit="1" customWidth="1"/>
    <col min="266" max="266" width="16.42578125" style="362" bestFit="1" customWidth="1"/>
    <col min="267" max="267" width="15.7109375" style="362" bestFit="1" customWidth="1"/>
    <col min="268" max="268" width="15" style="362" bestFit="1" customWidth="1"/>
    <col min="269" max="269" width="15.140625" style="362" bestFit="1" customWidth="1"/>
    <col min="270" max="270" width="17.85546875" style="362" bestFit="1" customWidth="1"/>
    <col min="271" max="271" width="11.5703125" style="362" bestFit="1" customWidth="1"/>
    <col min="272" max="272" width="11.85546875" style="362" bestFit="1" customWidth="1"/>
    <col min="273" max="273" width="11.5703125" style="362" bestFit="1" customWidth="1"/>
    <col min="274" max="274" width="17.5703125" style="362" bestFit="1" customWidth="1"/>
    <col min="275" max="275" width="12.7109375" style="362" bestFit="1" customWidth="1"/>
    <col min="276" max="511" width="9.140625" style="362"/>
    <col min="512" max="512" width="39.85546875" style="362" customWidth="1"/>
    <col min="513" max="513" width="19.7109375" style="362" bestFit="1" customWidth="1"/>
    <col min="514" max="514" width="17.140625" style="362" bestFit="1" customWidth="1"/>
    <col min="515" max="515" width="16.28515625" style="362" bestFit="1" customWidth="1"/>
    <col min="516" max="516" width="15.7109375" style="362" bestFit="1" customWidth="1"/>
    <col min="517" max="517" width="15.140625" style="362" bestFit="1" customWidth="1"/>
    <col min="518" max="518" width="15" style="362" bestFit="1" customWidth="1"/>
    <col min="519" max="519" width="18.7109375" style="362" bestFit="1" customWidth="1"/>
    <col min="520" max="520" width="16.7109375" style="362" bestFit="1" customWidth="1"/>
    <col min="521" max="521" width="18.7109375" style="362" bestFit="1" customWidth="1"/>
    <col min="522" max="522" width="16.42578125" style="362" bestFit="1" customWidth="1"/>
    <col min="523" max="523" width="15.7109375" style="362" bestFit="1" customWidth="1"/>
    <col min="524" max="524" width="15" style="362" bestFit="1" customWidth="1"/>
    <col min="525" max="525" width="15.140625" style="362" bestFit="1" customWidth="1"/>
    <col min="526" max="526" width="17.85546875" style="362" bestFit="1" customWidth="1"/>
    <col min="527" max="527" width="11.5703125" style="362" bestFit="1" customWidth="1"/>
    <col min="528" max="528" width="11.85546875" style="362" bestFit="1" customWidth="1"/>
    <col min="529" max="529" width="11.5703125" style="362" bestFit="1" customWidth="1"/>
    <col min="530" max="530" width="17.5703125" style="362" bestFit="1" customWidth="1"/>
    <col min="531" max="531" width="12.7109375" style="362" bestFit="1" customWidth="1"/>
    <col min="532" max="767" width="9.140625" style="362"/>
    <col min="768" max="768" width="39.85546875" style="362" customWidth="1"/>
    <col min="769" max="769" width="19.7109375" style="362" bestFit="1" customWidth="1"/>
    <col min="770" max="770" width="17.140625" style="362" bestFit="1" customWidth="1"/>
    <col min="771" max="771" width="16.28515625" style="362" bestFit="1" customWidth="1"/>
    <col min="772" max="772" width="15.7109375" style="362" bestFit="1" customWidth="1"/>
    <col min="773" max="773" width="15.140625" style="362" bestFit="1" customWidth="1"/>
    <col min="774" max="774" width="15" style="362" bestFit="1" customWidth="1"/>
    <col min="775" max="775" width="18.7109375" style="362" bestFit="1" customWidth="1"/>
    <col min="776" max="776" width="16.7109375" style="362" bestFit="1" customWidth="1"/>
    <col min="777" max="777" width="18.7109375" style="362" bestFit="1" customWidth="1"/>
    <col min="778" max="778" width="16.42578125" style="362" bestFit="1" customWidth="1"/>
    <col min="779" max="779" width="15.7109375" style="362" bestFit="1" customWidth="1"/>
    <col min="780" max="780" width="15" style="362" bestFit="1" customWidth="1"/>
    <col min="781" max="781" width="15.140625" style="362" bestFit="1" customWidth="1"/>
    <col min="782" max="782" width="17.85546875" style="362" bestFit="1" customWidth="1"/>
    <col min="783" max="783" width="11.5703125" style="362" bestFit="1" customWidth="1"/>
    <col min="784" max="784" width="11.85546875" style="362" bestFit="1" customWidth="1"/>
    <col min="785" max="785" width="11.5703125" style="362" bestFit="1" customWidth="1"/>
    <col min="786" max="786" width="17.5703125" style="362" bestFit="1" customWidth="1"/>
    <col min="787" max="787" width="12.7109375" style="362" bestFit="1" customWidth="1"/>
    <col min="788" max="1023" width="9.140625" style="362"/>
    <col min="1024" max="1024" width="39.85546875" style="362" customWidth="1"/>
    <col min="1025" max="1025" width="19.7109375" style="362" bestFit="1" customWidth="1"/>
    <col min="1026" max="1026" width="17.140625" style="362" bestFit="1" customWidth="1"/>
    <col min="1027" max="1027" width="16.28515625" style="362" bestFit="1" customWidth="1"/>
    <col min="1028" max="1028" width="15.7109375" style="362" bestFit="1" customWidth="1"/>
    <col min="1029" max="1029" width="15.140625" style="362" bestFit="1" customWidth="1"/>
    <col min="1030" max="1030" width="15" style="362" bestFit="1" customWidth="1"/>
    <col min="1031" max="1031" width="18.7109375" style="362" bestFit="1" customWidth="1"/>
    <col min="1032" max="1032" width="16.7109375" style="362" bestFit="1" customWidth="1"/>
    <col min="1033" max="1033" width="18.7109375" style="362" bestFit="1" customWidth="1"/>
    <col min="1034" max="1034" width="16.42578125" style="362" bestFit="1" customWidth="1"/>
    <col min="1035" max="1035" width="15.7109375" style="362" bestFit="1" customWidth="1"/>
    <col min="1036" max="1036" width="15" style="362" bestFit="1" customWidth="1"/>
    <col min="1037" max="1037" width="15.140625" style="362" bestFit="1" customWidth="1"/>
    <col min="1038" max="1038" width="17.85546875" style="362" bestFit="1" customWidth="1"/>
    <col min="1039" max="1039" width="11.5703125" style="362" bestFit="1" customWidth="1"/>
    <col min="1040" max="1040" width="11.85546875" style="362" bestFit="1" customWidth="1"/>
    <col min="1041" max="1041" width="11.5703125" style="362" bestFit="1" customWidth="1"/>
    <col min="1042" max="1042" width="17.5703125" style="362" bestFit="1" customWidth="1"/>
    <col min="1043" max="1043" width="12.7109375" style="362" bestFit="1" customWidth="1"/>
    <col min="1044" max="1279" width="9.140625" style="362"/>
    <col min="1280" max="1280" width="39.85546875" style="362" customWidth="1"/>
    <col min="1281" max="1281" width="19.7109375" style="362" bestFit="1" customWidth="1"/>
    <col min="1282" max="1282" width="17.140625" style="362" bestFit="1" customWidth="1"/>
    <col min="1283" max="1283" width="16.28515625" style="362" bestFit="1" customWidth="1"/>
    <col min="1284" max="1284" width="15.7109375" style="362" bestFit="1" customWidth="1"/>
    <col min="1285" max="1285" width="15.140625" style="362" bestFit="1" customWidth="1"/>
    <col min="1286" max="1286" width="15" style="362" bestFit="1" customWidth="1"/>
    <col min="1287" max="1287" width="18.7109375" style="362" bestFit="1" customWidth="1"/>
    <col min="1288" max="1288" width="16.7109375" style="362" bestFit="1" customWidth="1"/>
    <col min="1289" max="1289" width="18.7109375" style="362" bestFit="1" customWidth="1"/>
    <col min="1290" max="1290" width="16.42578125" style="362" bestFit="1" customWidth="1"/>
    <col min="1291" max="1291" width="15.7109375" style="362" bestFit="1" customWidth="1"/>
    <col min="1292" max="1292" width="15" style="362" bestFit="1" customWidth="1"/>
    <col min="1293" max="1293" width="15.140625" style="362" bestFit="1" customWidth="1"/>
    <col min="1294" max="1294" width="17.85546875" style="362" bestFit="1" customWidth="1"/>
    <col min="1295" max="1295" width="11.5703125" style="362" bestFit="1" customWidth="1"/>
    <col min="1296" max="1296" width="11.85546875" style="362" bestFit="1" customWidth="1"/>
    <col min="1297" max="1297" width="11.5703125" style="362" bestFit="1" customWidth="1"/>
    <col min="1298" max="1298" width="17.5703125" style="362" bestFit="1" customWidth="1"/>
    <col min="1299" max="1299" width="12.7109375" style="362" bestFit="1" customWidth="1"/>
    <col min="1300" max="1535" width="9.140625" style="362"/>
    <col min="1536" max="1536" width="39.85546875" style="362" customWidth="1"/>
    <col min="1537" max="1537" width="19.7109375" style="362" bestFit="1" customWidth="1"/>
    <col min="1538" max="1538" width="17.140625" style="362" bestFit="1" customWidth="1"/>
    <col min="1539" max="1539" width="16.28515625" style="362" bestFit="1" customWidth="1"/>
    <col min="1540" max="1540" width="15.7109375" style="362" bestFit="1" customWidth="1"/>
    <col min="1541" max="1541" width="15.140625" style="362" bestFit="1" customWidth="1"/>
    <col min="1542" max="1542" width="15" style="362" bestFit="1" customWidth="1"/>
    <col min="1543" max="1543" width="18.7109375" style="362" bestFit="1" customWidth="1"/>
    <col min="1544" max="1544" width="16.7109375" style="362" bestFit="1" customWidth="1"/>
    <col min="1545" max="1545" width="18.7109375" style="362" bestFit="1" customWidth="1"/>
    <col min="1546" max="1546" width="16.42578125" style="362" bestFit="1" customWidth="1"/>
    <col min="1547" max="1547" width="15.7109375" style="362" bestFit="1" customWidth="1"/>
    <col min="1548" max="1548" width="15" style="362" bestFit="1" customWidth="1"/>
    <col min="1549" max="1549" width="15.140625" style="362" bestFit="1" customWidth="1"/>
    <col min="1550" max="1550" width="17.85546875" style="362" bestFit="1" customWidth="1"/>
    <col min="1551" max="1551" width="11.5703125" style="362" bestFit="1" customWidth="1"/>
    <col min="1552" max="1552" width="11.85546875" style="362" bestFit="1" customWidth="1"/>
    <col min="1553" max="1553" width="11.5703125" style="362" bestFit="1" customWidth="1"/>
    <col min="1554" max="1554" width="17.5703125" style="362" bestFit="1" customWidth="1"/>
    <col min="1555" max="1555" width="12.7109375" style="362" bestFit="1" customWidth="1"/>
    <col min="1556" max="1791" width="9.140625" style="362"/>
    <col min="1792" max="1792" width="39.85546875" style="362" customWidth="1"/>
    <col min="1793" max="1793" width="19.7109375" style="362" bestFit="1" customWidth="1"/>
    <col min="1794" max="1794" width="17.140625" style="362" bestFit="1" customWidth="1"/>
    <col min="1795" max="1795" width="16.28515625" style="362" bestFit="1" customWidth="1"/>
    <col min="1796" max="1796" width="15.7109375" style="362" bestFit="1" customWidth="1"/>
    <col min="1797" max="1797" width="15.140625" style="362" bestFit="1" customWidth="1"/>
    <col min="1798" max="1798" width="15" style="362" bestFit="1" customWidth="1"/>
    <col min="1799" max="1799" width="18.7109375" style="362" bestFit="1" customWidth="1"/>
    <col min="1800" max="1800" width="16.7109375" style="362" bestFit="1" customWidth="1"/>
    <col min="1801" max="1801" width="18.7109375" style="362" bestFit="1" customWidth="1"/>
    <col min="1802" max="1802" width="16.42578125" style="362" bestFit="1" customWidth="1"/>
    <col min="1803" max="1803" width="15.7109375" style="362" bestFit="1" customWidth="1"/>
    <col min="1804" max="1804" width="15" style="362" bestFit="1" customWidth="1"/>
    <col min="1805" max="1805" width="15.140625" style="362" bestFit="1" customWidth="1"/>
    <col min="1806" max="1806" width="17.85546875" style="362" bestFit="1" customWidth="1"/>
    <col min="1807" max="1807" width="11.5703125" style="362" bestFit="1" customWidth="1"/>
    <col min="1808" max="1808" width="11.85546875" style="362" bestFit="1" customWidth="1"/>
    <col min="1809" max="1809" width="11.5703125" style="362" bestFit="1" customWidth="1"/>
    <col min="1810" max="1810" width="17.5703125" style="362" bestFit="1" customWidth="1"/>
    <col min="1811" max="1811" width="12.7109375" style="362" bestFit="1" customWidth="1"/>
    <col min="1812" max="2047" width="9.140625" style="362"/>
    <col min="2048" max="2048" width="39.85546875" style="362" customWidth="1"/>
    <col min="2049" max="2049" width="19.7109375" style="362" bestFit="1" customWidth="1"/>
    <col min="2050" max="2050" width="17.140625" style="362" bestFit="1" customWidth="1"/>
    <col min="2051" max="2051" width="16.28515625" style="362" bestFit="1" customWidth="1"/>
    <col min="2052" max="2052" width="15.7109375" style="362" bestFit="1" customWidth="1"/>
    <col min="2053" max="2053" width="15.140625" style="362" bestFit="1" customWidth="1"/>
    <col min="2054" max="2054" width="15" style="362" bestFit="1" customWidth="1"/>
    <col min="2055" max="2055" width="18.7109375" style="362" bestFit="1" customWidth="1"/>
    <col min="2056" max="2056" width="16.7109375" style="362" bestFit="1" customWidth="1"/>
    <col min="2057" max="2057" width="18.7109375" style="362" bestFit="1" customWidth="1"/>
    <col min="2058" max="2058" width="16.42578125" style="362" bestFit="1" customWidth="1"/>
    <col min="2059" max="2059" width="15.7109375" style="362" bestFit="1" customWidth="1"/>
    <col min="2060" max="2060" width="15" style="362" bestFit="1" customWidth="1"/>
    <col min="2061" max="2061" width="15.140625" style="362" bestFit="1" customWidth="1"/>
    <col min="2062" max="2062" width="17.85546875" style="362" bestFit="1" customWidth="1"/>
    <col min="2063" max="2063" width="11.5703125" style="362" bestFit="1" customWidth="1"/>
    <col min="2064" max="2064" width="11.85546875" style="362" bestFit="1" customWidth="1"/>
    <col min="2065" max="2065" width="11.5703125" style="362" bestFit="1" customWidth="1"/>
    <col min="2066" max="2066" width="17.5703125" style="362" bestFit="1" customWidth="1"/>
    <col min="2067" max="2067" width="12.7109375" style="362" bestFit="1" customWidth="1"/>
    <col min="2068" max="2303" width="9.140625" style="362"/>
    <col min="2304" max="2304" width="39.85546875" style="362" customWidth="1"/>
    <col min="2305" max="2305" width="19.7109375" style="362" bestFit="1" customWidth="1"/>
    <col min="2306" max="2306" width="17.140625" style="362" bestFit="1" customWidth="1"/>
    <col min="2307" max="2307" width="16.28515625" style="362" bestFit="1" customWidth="1"/>
    <col min="2308" max="2308" width="15.7109375" style="362" bestFit="1" customWidth="1"/>
    <col min="2309" max="2309" width="15.140625" style="362" bestFit="1" customWidth="1"/>
    <col min="2310" max="2310" width="15" style="362" bestFit="1" customWidth="1"/>
    <col min="2311" max="2311" width="18.7109375" style="362" bestFit="1" customWidth="1"/>
    <col min="2312" max="2312" width="16.7109375" style="362" bestFit="1" customWidth="1"/>
    <col min="2313" max="2313" width="18.7109375" style="362" bestFit="1" customWidth="1"/>
    <col min="2314" max="2314" width="16.42578125" style="362" bestFit="1" customWidth="1"/>
    <col min="2315" max="2315" width="15.7109375" style="362" bestFit="1" customWidth="1"/>
    <col min="2316" max="2316" width="15" style="362" bestFit="1" customWidth="1"/>
    <col min="2317" max="2317" width="15.140625" style="362" bestFit="1" customWidth="1"/>
    <col min="2318" max="2318" width="17.85546875" style="362" bestFit="1" customWidth="1"/>
    <col min="2319" max="2319" width="11.5703125" style="362" bestFit="1" customWidth="1"/>
    <col min="2320" max="2320" width="11.85546875" style="362" bestFit="1" customWidth="1"/>
    <col min="2321" max="2321" width="11.5703125" style="362" bestFit="1" customWidth="1"/>
    <col min="2322" max="2322" width="17.5703125" style="362" bestFit="1" customWidth="1"/>
    <col min="2323" max="2323" width="12.7109375" style="362" bestFit="1" customWidth="1"/>
    <col min="2324" max="2559" width="9.140625" style="362"/>
    <col min="2560" max="2560" width="39.85546875" style="362" customWidth="1"/>
    <col min="2561" max="2561" width="19.7109375" style="362" bestFit="1" customWidth="1"/>
    <col min="2562" max="2562" width="17.140625" style="362" bestFit="1" customWidth="1"/>
    <col min="2563" max="2563" width="16.28515625" style="362" bestFit="1" customWidth="1"/>
    <col min="2564" max="2564" width="15.7109375" style="362" bestFit="1" customWidth="1"/>
    <col min="2565" max="2565" width="15.140625" style="362" bestFit="1" customWidth="1"/>
    <col min="2566" max="2566" width="15" style="362" bestFit="1" customWidth="1"/>
    <col min="2567" max="2567" width="18.7109375" style="362" bestFit="1" customWidth="1"/>
    <col min="2568" max="2568" width="16.7109375" style="362" bestFit="1" customWidth="1"/>
    <col min="2569" max="2569" width="18.7109375" style="362" bestFit="1" customWidth="1"/>
    <col min="2570" max="2570" width="16.42578125" style="362" bestFit="1" customWidth="1"/>
    <col min="2571" max="2571" width="15.7109375" style="362" bestFit="1" customWidth="1"/>
    <col min="2572" max="2572" width="15" style="362" bestFit="1" customWidth="1"/>
    <col min="2573" max="2573" width="15.140625" style="362" bestFit="1" customWidth="1"/>
    <col min="2574" max="2574" width="17.85546875" style="362" bestFit="1" customWidth="1"/>
    <col min="2575" max="2575" width="11.5703125" style="362" bestFit="1" customWidth="1"/>
    <col min="2576" max="2576" width="11.85546875" style="362" bestFit="1" customWidth="1"/>
    <col min="2577" max="2577" width="11.5703125" style="362" bestFit="1" customWidth="1"/>
    <col min="2578" max="2578" width="17.5703125" style="362" bestFit="1" customWidth="1"/>
    <col min="2579" max="2579" width="12.7109375" style="362" bestFit="1" customWidth="1"/>
    <col min="2580" max="2815" width="9.140625" style="362"/>
    <col min="2816" max="2816" width="39.85546875" style="362" customWidth="1"/>
    <col min="2817" max="2817" width="19.7109375" style="362" bestFit="1" customWidth="1"/>
    <col min="2818" max="2818" width="17.140625" style="362" bestFit="1" customWidth="1"/>
    <col min="2819" max="2819" width="16.28515625" style="362" bestFit="1" customWidth="1"/>
    <col min="2820" max="2820" width="15.7109375" style="362" bestFit="1" customWidth="1"/>
    <col min="2821" max="2821" width="15.140625" style="362" bestFit="1" customWidth="1"/>
    <col min="2822" max="2822" width="15" style="362" bestFit="1" customWidth="1"/>
    <col min="2823" max="2823" width="18.7109375" style="362" bestFit="1" customWidth="1"/>
    <col min="2824" max="2824" width="16.7109375" style="362" bestFit="1" customWidth="1"/>
    <col min="2825" max="2825" width="18.7109375" style="362" bestFit="1" customWidth="1"/>
    <col min="2826" max="2826" width="16.42578125" style="362" bestFit="1" customWidth="1"/>
    <col min="2827" max="2827" width="15.7109375" style="362" bestFit="1" customWidth="1"/>
    <col min="2828" max="2828" width="15" style="362" bestFit="1" customWidth="1"/>
    <col min="2829" max="2829" width="15.140625" style="362" bestFit="1" customWidth="1"/>
    <col min="2830" max="2830" width="17.85546875" style="362" bestFit="1" customWidth="1"/>
    <col min="2831" max="2831" width="11.5703125" style="362" bestFit="1" customWidth="1"/>
    <col min="2832" max="2832" width="11.85546875" style="362" bestFit="1" customWidth="1"/>
    <col min="2833" max="2833" width="11.5703125" style="362" bestFit="1" customWidth="1"/>
    <col min="2834" max="2834" width="17.5703125" style="362" bestFit="1" customWidth="1"/>
    <col min="2835" max="2835" width="12.7109375" style="362" bestFit="1" customWidth="1"/>
    <col min="2836" max="3071" width="9.140625" style="362"/>
    <col min="3072" max="3072" width="39.85546875" style="362" customWidth="1"/>
    <col min="3073" max="3073" width="19.7109375" style="362" bestFit="1" customWidth="1"/>
    <col min="3074" max="3074" width="17.140625" style="362" bestFit="1" customWidth="1"/>
    <col min="3075" max="3075" width="16.28515625" style="362" bestFit="1" customWidth="1"/>
    <col min="3076" max="3076" width="15.7109375" style="362" bestFit="1" customWidth="1"/>
    <col min="3077" max="3077" width="15.140625" style="362" bestFit="1" customWidth="1"/>
    <col min="3078" max="3078" width="15" style="362" bestFit="1" customWidth="1"/>
    <col min="3079" max="3079" width="18.7109375" style="362" bestFit="1" customWidth="1"/>
    <col min="3080" max="3080" width="16.7109375" style="362" bestFit="1" customWidth="1"/>
    <col min="3081" max="3081" width="18.7109375" style="362" bestFit="1" customWidth="1"/>
    <col min="3082" max="3082" width="16.42578125" style="362" bestFit="1" customWidth="1"/>
    <col min="3083" max="3083" width="15.7109375" style="362" bestFit="1" customWidth="1"/>
    <col min="3084" max="3084" width="15" style="362" bestFit="1" customWidth="1"/>
    <col min="3085" max="3085" width="15.140625" style="362" bestFit="1" customWidth="1"/>
    <col min="3086" max="3086" width="17.85546875" style="362" bestFit="1" customWidth="1"/>
    <col min="3087" max="3087" width="11.5703125" style="362" bestFit="1" customWidth="1"/>
    <col min="3088" max="3088" width="11.85546875" style="362" bestFit="1" customWidth="1"/>
    <col min="3089" max="3089" width="11.5703125" style="362" bestFit="1" customWidth="1"/>
    <col min="3090" max="3090" width="17.5703125" style="362" bestFit="1" customWidth="1"/>
    <col min="3091" max="3091" width="12.7109375" style="362" bestFit="1" customWidth="1"/>
    <col min="3092" max="3327" width="9.140625" style="362"/>
    <col min="3328" max="3328" width="39.85546875" style="362" customWidth="1"/>
    <col min="3329" max="3329" width="19.7109375" style="362" bestFit="1" customWidth="1"/>
    <col min="3330" max="3330" width="17.140625" style="362" bestFit="1" customWidth="1"/>
    <col min="3331" max="3331" width="16.28515625" style="362" bestFit="1" customWidth="1"/>
    <col min="3332" max="3332" width="15.7109375" style="362" bestFit="1" customWidth="1"/>
    <col min="3333" max="3333" width="15.140625" style="362" bestFit="1" customWidth="1"/>
    <col min="3334" max="3334" width="15" style="362" bestFit="1" customWidth="1"/>
    <col min="3335" max="3335" width="18.7109375" style="362" bestFit="1" customWidth="1"/>
    <col min="3336" max="3336" width="16.7109375" style="362" bestFit="1" customWidth="1"/>
    <col min="3337" max="3337" width="18.7109375" style="362" bestFit="1" customWidth="1"/>
    <col min="3338" max="3338" width="16.42578125" style="362" bestFit="1" customWidth="1"/>
    <col min="3339" max="3339" width="15.7109375" style="362" bestFit="1" customWidth="1"/>
    <col min="3340" max="3340" width="15" style="362" bestFit="1" customWidth="1"/>
    <col min="3341" max="3341" width="15.140625" style="362" bestFit="1" customWidth="1"/>
    <col min="3342" max="3342" width="17.85546875" style="362" bestFit="1" customWidth="1"/>
    <col min="3343" max="3343" width="11.5703125" style="362" bestFit="1" customWidth="1"/>
    <col min="3344" max="3344" width="11.85546875" style="362" bestFit="1" customWidth="1"/>
    <col min="3345" max="3345" width="11.5703125" style="362" bestFit="1" customWidth="1"/>
    <col min="3346" max="3346" width="17.5703125" style="362" bestFit="1" customWidth="1"/>
    <col min="3347" max="3347" width="12.7109375" style="362" bestFit="1" customWidth="1"/>
    <col min="3348" max="3583" width="9.140625" style="362"/>
    <col min="3584" max="3584" width="39.85546875" style="362" customWidth="1"/>
    <col min="3585" max="3585" width="19.7109375" style="362" bestFit="1" customWidth="1"/>
    <col min="3586" max="3586" width="17.140625" style="362" bestFit="1" customWidth="1"/>
    <col min="3587" max="3587" width="16.28515625" style="362" bestFit="1" customWidth="1"/>
    <col min="3588" max="3588" width="15.7109375" style="362" bestFit="1" customWidth="1"/>
    <col min="3589" max="3589" width="15.140625" style="362" bestFit="1" customWidth="1"/>
    <col min="3590" max="3590" width="15" style="362" bestFit="1" customWidth="1"/>
    <col min="3591" max="3591" width="18.7109375" style="362" bestFit="1" customWidth="1"/>
    <col min="3592" max="3592" width="16.7109375" style="362" bestFit="1" customWidth="1"/>
    <col min="3593" max="3593" width="18.7109375" style="362" bestFit="1" customWidth="1"/>
    <col min="3594" max="3594" width="16.42578125" style="362" bestFit="1" customWidth="1"/>
    <col min="3595" max="3595" width="15.7109375" style="362" bestFit="1" customWidth="1"/>
    <col min="3596" max="3596" width="15" style="362" bestFit="1" customWidth="1"/>
    <col min="3597" max="3597" width="15.140625" style="362" bestFit="1" customWidth="1"/>
    <col min="3598" max="3598" width="17.85546875" style="362" bestFit="1" customWidth="1"/>
    <col min="3599" max="3599" width="11.5703125" style="362" bestFit="1" customWidth="1"/>
    <col min="3600" max="3600" width="11.85546875" style="362" bestFit="1" customWidth="1"/>
    <col min="3601" max="3601" width="11.5703125" style="362" bestFit="1" customWidth="1"/>
    <col min="3602" max="3602" width="17.5703125" style="362" bestFit="1" customWidth="1"/>
    <col min="3603" max="3603" width="12.7109375" style="362" bestFit="1" customWidth="1"/>
    <col min="3604" max="3839" width="9.140625" style="362"/>
    <col min="3840" max="3840" width="39.85546875" style="362" customWidth="1"/>
    <col min="3841" max="3841" width="19.7109375" style="362" bestFit="1" customWidth="1"/>
    <col min="3842" max="3842" width="17.140625" style="362" bestFit="1" customWidth="1"/>
    <col min="3843" max="3843" width="16.28515625" style="362" bestFit="1" customWidth="1"/>
    <col min="3844" max="3844" width="15.7109375" style="362" bestFit="1" customWidth="1"/>
    <col min="3845" max="3845" width="15.140625" style="362" bestFit="1" customWidth="1"/>
    <col min="3846" max="3846" width="15" style="362" bestFit="1" customWidth="1"/>
    <col min="3847" max="3847" width="18.7109375" style="362" bestFit="1" customWidth="1"/>
    <col min="3848" max="3848" width="16.7109375" style="362" bestFit="1" customWidth="1"/>
    <col min="3849" max="3849" width="18.7109375" style="362" bestFit="1" customWidth="1"/>
    <col min="3850" max="3850" width="16.42578125" style="362" bestFit="1" customWidth="1"/>
    <col min="3851" max="3851" width="15.7109375" style="362" bestFit="1" customWidth="1"/>
    <col min="3852" max="3852" width="15" style="362" bestFit="1" customWidth="1"/>
    <col min="3853" max="3853" width="15.140625" style="362" bestFit="1" customWidth="1"/>
    <col min="3854" max="3854" width="17.85546875" style="362" bestFit="1" customWidth="1"/>
    <col min="3855" max="3855" width="11.5703125" style="362" bestFit="1" customWidth="1"/>
    <col min="3856" max="3856" width="11.85546875" style="362" bestFit="1" customWidth="1"/>
    <col min="3857" max="3857" width="11.5703125" style="362" bestFit="1" customWidth="1"/>
    <col min="3858" max="3858" width="17.5703125" style="362" bestFit="1" customWidth="1"/>
    <col min="3859" max="3859" width="12.7109375" style="362" bestFit="1" customWidth="1"/>
    <col min="3860" max="4095" width="9.140625" style="362"/>
    <col min="4096" max="4096" width="39.85546875" style="362" customWidth="1"/>
    <col min="4097" max="4097" width="19.7109375" style="362" bestFit="1" customWidth="1"/>
    <col min="4098" max="4098" width="17.140625" style="362" bestFit="1" customWidth="1"/>
    <col min="4099" max="4099" width="16.28515625" style="362" bestFit="1" customWidth="1"/>
    <col min="4100" max="4100" width="15.7109375" style="362" bestFit="1" customWidth="1"/>
    <col min="4101" max="4101" width="15.140625" style="362" bestFit="1" customWidth="1"/>
    <col min="4102" max="4102" width="15" style="362" bestFit="1" customWidth="1"/>
    <col min="4103" max="4103" width="18.7109375" style="362" bestFit="1" customWidth="1"/>
    <col min="4104" max="4104" width="16.7109375" style="362" bestFit="1" customWidth="1"/>
    <col min="4105" max="4105" width="18.7109375" style="362" bestFit="1" customWidth="1"/>
    <col min="4106" max="4106" width="16.42578125" style="362" bestFit="1" customWidth="1"/>
    <col min="4107" max="4107" width="15.7109375" style="362" bestFit="1" customWidth="1"/>
    <col min="4108" max="4108" width="15" style="362" bestFit="1" customWidth="1"/>
    <col min="4109" max="4109" width="15.140625" style="362" bestFit="1" customWidth="1"/>
    <col min="4110" max="4110" width="17.85546875" style="362" bestFit="1" customWidth="1"/>
    <col min="4111" max="4111" width="11.5703125" style="362" bestFit="1" customWidth="1"/>
    <col min="4112" max="4112" width="11.85546875" style="362" bestFit="1" customWidth="1"/>
    <col min="4113" max="4113" width="11.5703125" style="362" bestFit="1" customWidth="1"/>
    <col min="4114" max="4114" width="17.5703125" style="362" bestFit="1" customWidth="1"/>
    <col min="4115" max="4115" width="12.7109375" style="362" bestFit="1" customWidth="1"/>
    <col min="4116" max="4351" width="9.140625" style="362"/>
    <col min="4352" max="4352" width="39.85546875" style="362" customWidth="1"/>
    <col min="4353" max="4353" width="19.7109375" style="362" bestFit="1" customWidth="1"/>
    <col min="4354" max="4354" width="17.140625" style="362" bestFit="1" customWidth="1"/>
    <col min="4355" max="4355" width="16.28515625" style="362" bestFit="1" customWidth="1"/>
    <col min="4356" max="4356" width="15.7109375" style="362" bestFit="1" customWidth="1"/>
    <col min="4357" max="4357" width="15.140625" style="362" bestFit="1" customWidth="1"/>
    <col min="4358" max="4358" width="15" style="362" bestFit="1" customWidth="1"/>
    <col min="4359" max="4359" width="18.7109375" style="362" bestFit="1" customWidth="1"/>
    <col min="4360" max="4360" width="16.7109375" style="362" bestFit="1" customWidth="1"/>
    <col min="4361" max="4361" width="18.7109375" style="362" bestFit="1" customWidth="1"/>
    <col min="4362" max="4362" width="16.42578125" style="362" bestFit="1" customWidth="1"/>
    <col min="4363" max="4363" width="15.7109375" style="362" bestFit="1" customWidth="1"/>
    <col min="4364" max="4364" width="15" style="362" bestFit="1" customWidth="1"/>
    <col min="4365" max="4365" width="15.140625" style="362" bestFit="1" customWidth="1"/>
    <col min="4366" max="4366" width="17.85546875" style="362" bestFit="1" customWidth="1"/>
    <col min="4367" max="4367" width="11.5703125" style="362" bestFit="1" customWidth="1"/>
    <col min="4368" max="4368" width="11.85546875" style="362" bestFit="1" customWidth="1"/>
    <col min="4369" max="4369" width="11.5703125" style="362" bestFit="1" customWidth="1"/>
    <col min="4370" max="4370" width="17.5703125" style="362" bestFit="1" customWidth="1"/>
    <col min="4371" max="4371" width="12.7109375" style="362" bestFit="1" customWidth="1"/>
    <col min="4372" max="4607" width="9.140625" style="362"/>
    <col min="4608" max="4608" width="39.85546875" style="362" customWidth="1"/>
    <col min="4609" max="4609" width="19.7109375" style="362" bestFit="1" customWidth="1"/>
    <col min="4610" max="4610" width="17.140625" style="362" bestFit="1" customWidth="1"/>
    <col min="4611" max="4611" width="16.28515625" style="362" bestFit="1" customWidth="1"/>
    <col min="4612" max="4612" width="15.7109375" style="362" bestFit="1" customWidth="1"/>
    <col min="4613" max="4613" width="15.140625" style="362" bestFit="1" customWidth="1"/>
    <col min="4614" max="4614" width="15" style="362" bestFit="1" customWidth="1"/>
    <col min="4615" max="4615" width="18.7109375" style="362" bestFit="1" customWidth="1"/>
    <col min="4616" max="4616" width="16.7109375" style="362" bestFit="1" customWidth="1"/>
    <col min="4617" max="4617" width="18.7109375" style="362" bestFit="1" customWidth="1"/>
    <col min="4618" max="4618" width="16.42578125" style="362" bestFit="1" customWidth="1"/>
    <col min="4619" max="4619" width="15.7109375" style="362" bestFit="1" customWidth="1"/>
    <col min="4620" max="4620" width="15" style="362" bestFit="1" customWidth="1"/>
    <col min="4621" max="4621" width="15.140625" style="362" bestFit="1" customWidth="1"/>
    <col min="4622" max="4622" width="17.85546875" style="362" bestFit="1" customWidth="1"/>
    <col min="4623" max="4623" width="11.5703125" style="362" bestFit="1" customWidth="1"/>
    <col min="4624" max="4624" width="11.85546875" style="362" bestFit="1" customWidth="1"/>
    <col min="4625" max="4625" width="11.5703125" style="362" bestFit="1" customWidth="1"/>
    <col min="4626" max="4626" width="17.5703125" style="362" bestFit="1" customWidth="1"/>
    <col min="4627" max="4627" width="12.7109375" style="362" bestFit="1" customWidth="1"/>
    <col min="4628" max="4863" width="9.140625" style="362"/>
    <col min="4864" max="4864" width="39.85546875" style="362" customWidth="1"/>
    <col min="4865" max="4865" width="19.7109375" style="362" bestFit="1" customWidth="1"/>
    <col min="4866" max="4866" width="17.140625" style="362" bestFit="1" customWidth="1"/>
    <col min="4867" max="4867" width="16.28515625" style="362" bestFit="1" customWidth="1"/>
    <col min="4868" max="4868" width="15.7109375" style="362" bestFit="1" customWidth="1"/>
    <col min="4869" max="4869" width="15.140625" style="362" bestFit="1" customWidth="1"/>
    <col min="4870" max="4870" width="15" style="362" bestFit="1" customWidth="1"/>
    <col min="4871" max="4871" width="18.7109375" style="362" bestFit="1" customWidth="1"/>
    <col min="4872" max="4872" width="16.7109375" style="362" bestFit="1" customWidth="1"/>
    <col min="4873" max="4873" width="18.7109375" style="362" bestFit="1" customWidth="1"/>
    <col min="4874" max="4874" width="16.42578125" style="362" bestFit="1" customWidth="1"/>
    <col min="4875" max="4875" width="15.7109375" style="362" bestFit="1" customWidth="1"/>
    <col min="4876" max="4876" width="15" style="362" bestFit="1" customWidth="1"/>
    <col min="4877" max="4877" width="15.140625" style="362" bestFit="1" customWidth="1"/>
    <col min="4878" max="4878" width="17.85546875" style="362" bestFit="1" customWidth="1"/>
    <col min="4879" max="4879" width="11.5703125" style="362" bestFit="1" customWidth="1"/>
    <col min="4880" max="4880" width="11.85546875" style="362" bestFit="1" customWidth="1"/>
    <col min="4881" max="4881" width="11.5703125" style="362" bestFit="1" customWidth="1"/>
    <col min="4882" max="4882" width="17.5703125" style="362" bestFit="1" customWidth="1"/>
    <col min="4883" max="4883" width="12.7109375" style="362" bestFit="1" customWidth="1"/>
    <col min="4884" max="5119" width="9.140625" style="362"/>
    <col min="5120" max="5120" width="39.85546875" style="362" customWidth="1"/>
    <col min="5121" max="5121" width="19.7109375" style="362" bestFit="1" customWidth="1"/>
    <col min="5122" max="5122" width="17.140625" style="362" bestFit="1" customWidth="1"/>
    <col min="5123" max="5123" width="16.28515625" style="362" bestFit="1" customWidth="1"/>
    <col min="5124" max="5124" width="15.7109375" style="362" bestFit="1" customWidth="1"/>
    <col min="5125" max="5125" width="15.140625" style="362" bestFit="1" customWidth="1"/>
    <col min="5126" max="5126" width="15" style="362" bestFit="1" customWidth="1"/>
    <col min="5127" max="5127" width="18.7109375" style="362" bestFit="1" customWidth="1"/>
    <col min="5128" max="5128" width="16.7109375" style="362" bestFit="1" customWidth="1"/>
    <col min="5129" max="5129" width="18.7109375" style="362" bestFit="1" customWidth="1"/>
    <col min="5130" max="5130" width="16.42578125" style="362" bestFit="1" customWidth="1"/>
    <col min="5131" max="5131" width="15.7109375" style="362" bestFit="1" customWidth="1"/>
    <col min="5132" max="5132" width="15" style="362" bestFit="1" customWidth="1"/>
    <col min="5133" max="5133" width="15.140625" style="362" bestFit="1" customWidth="1"/>
    <col min="5134" max="5134" width="17.85546875" style="362" bestFit="1" customWidth="1"/>
    <col min="5135" max="5135" width="11.5703125" style="362" bestFit="1" customWidth="1"/>
    <col min="5136" max="5136" width="11.85546875" style="362" bestFit="1" customWidth="1"/>
    <col min="5137" max="5137" width="11.5703125" style="362" bestFit="1" customWidth="1"/>
    <col min="5138" max="5138" width="17.5703125" style="362" bestFit="1" customWidth="1"/>
    <col min="5139" max="5139" width="12.7109375" style="362" bestFit="1" customWidth="1"/>
    <col min="5140" max="5375" width="9.140625" style="362"/>
    <col min="5376" max="5376" width="39.85546875" style="362" customWidth="1"/>
    <col min="5377" max="5377" width="19.7109375" style="362" bestFit="1" customWidth="1"/>
    <col min="5378" max="5378" width="17.140625" style="362" bestFit="1" customWidth="1"/>
    <col min="5379" max="5379" width="16.28515625" style="362" bestFit="1" customWidth="1"/>
    <col min="5380" max="5380" width="15.7109375" style="362" bestFit="1" customWidth="1"/>
    <col min="5381" max="5381" width="15.140625" style="362" bestFit="1" customWidth="1"/>
    <col min="5382" max="5382" width="15" style="362" bestFit="1" customWidth="1"/>
    <col min="5383" max="5383" width="18.7109375" style="362" bestFit="1" customWidth="1"/>
    <col min="5384" max="5384" width="16.7109375" style="362" bestFit="1" customWidth="1"/>
    <col min="5385" max="5385" width="18.7109375" style="362" bestFit="1" customWidth="1"/>
    <col min="5386" max="5386" width="16.42578125" style="362" bestFit="1" customWidth="1"/>
    <col min="5387" max="5387" width="15.7109375" style="362" bestFit="1" customWidth="1"/>
    <col min="5388" max="5388" width="15" style="362" bestFit="1" customWidth="1"/>
    <col min="5389" max="5389" width="15.140625" style="362" bestFit="1" customWidth="1"/>
    <col min="5390" max="5390" width="17.85546875" style="362" bestFit="1" customWidth="1"/>
    <col min="5391" max="5391" width="11.5703125" style="362" bestFit="1" customWidth="1"/>
    <col min="5392" max="5392" width="11.85546875" style="362" bestFit="1" customWidth="1"/>
    <col min="5393" max="5393" width="11.5703125" style="362" bestFit="1" customWidth="1"/>
    <col min="5394" max="5394" width="17.5703125" style="362" bestFit="1" customWidth="1"/>
    <col min="5395" max="5395" width="12.7109375" style="362" bestFit="1" customWidth="1"/>
    <col min="5396" max="5631" width="9.140625" style="362"/>
    <col min="5632" max="5632" width="39.85546875" style="362" customWidth="1"/>
    <col min="5633" max="5633" width="19.7109375" style="362" bestFit="1" customWidth="1"/>
    <col min="5634" max="5634" width="17.140625" style="362" bestFit="1" customWidth="1"/>
    <col min="5635" max="5635" width="16.28515625" style="362" bestFit="1" customWidth="1"/>
    <col min="5636" max="5636" width="15.7109375" style="362" bestFit="1" customWidth="1"/>
    <col min="5637" max="5637" width="15.140625" style="362" bestFit="1" customWidth="1"/>
    <col min="5638" max="5638" width="15" style="362" bestFit="1" customWidth="1"/>
    <col min="5639" max="5639" width="18.7109375" style="362" bestFit="1" customWidth="1"/>
    <col min="5640" max="5640" width="16.7109375" style="362" bestFit="1" customWidth="1"/>
    <col min="5641" max="5641" width="18.7109375" style="362" bestFit="1" customWidth="1"/>
    <col min="5642" max="5642" width="16.42578125" style="362" bestFit="1" customWidth="1"/>
    <col min="5643" max="5643" width="15.7109375" style="362" bestFit="1" customWidth="1"/>
    <col min="5644" max="5644" width="15" style="362" bestFit="1" customWidth="1"/>
    <col min="5645" max="5645" width="15.140625" style="362" bestFit="1" customWidth="1"/>
    <col min="5646" max="5646" width="17.85546875" style="362" bestFit="1" customWidth="1"/>
    <col min="5647" max="5647" width="11.5703125" style="362" bestFit="1" customWidth="1"/>
    <col min="5648" max="5648" width="11.85546875" style="362" bestFit="1" customWidth="1"/>
    <col min="5649" max="5649" width="11.5703125" style="362" bestFit="1" customWidth="1"/>
    <col min="5650" max="5650" width="17.5703125" style="362" bestFit="1" customWidth="1"/>
    <col min="5651" max="5651" width="12.7109375" style="362" bestFit="1" customWidth="1"/>
    <col min="5652" max="5887" width="9.140625" style="362"/>
    <col min="5888" max="5888" width="39.85546875" style="362" customWidth="1"/>
    <col min="5889" max="5889" width="19.7109375" style="362" bestFit="1" customWidth="1"/>
    <col min="5890" max="5890" width="17.140625" style="362" bestFit="1" customWidth="1"/>
    <col min="5891" max="5891" width="16.28515625" style="362" bestFit="1" customWidth="1"/>
    <col min="5892" max="5892" width="15.7109375" style="362" bestFit="1" customWidth="1"/>
    <col min="5893" max="5893" width="15.140625" style="362" bestFit="1" customWidth="1"/>
    <col min="5894" max="5894" width="15" style="362" bestFit="1" customWidth="1"/>
    <col min="5895" max="5895" width="18.7109375" style="362" bestFit="1" customWidth="1"/>
    <col min="5896" max="5896" width="16.7109375" style="362" bestFit="1" customWidth="1"/>
    <col min="5897" max="5897" width="18.7109375" style="362" bestFit="1" customWidth="1"/>
    <col min="5898" max="5898" width="16.42578125" style="362" bestFit="1" customWidth="1"/>
    <col min="5899" max="5899" width="15.7109375" style="362" bestFit="1" customWidth="1"/>
    <col min="5900" max="5900" width="15" style="362" bestFit="1" customWidth="1"/>
    <col min="5901" max="5901" width="15.140625" style="362" bestFit="1" customWidth="1"/>
    <col min="5902" max="5902" width="17.85546875" style="362" bestFit="1" customWidth="1"/>
    <col min="5903" max="5903" width="11.5703125" style="362" bestFit="1" customWidth="1"/>
    <col min="5904" max="5904" width="11.85546875" style="362" bestFit="1" customWidth="1"/>
    <col min="5905" max="5905" width="11.5703125" style="362" bestFit="1" customWidth="1"/>
    <col min="5906" max="5906" width="17.5703125" style="362" bestFit="1" customWidth="1"/>
    <col min="5907" max="5907" width="12.7109375" style="362" bestFit="1" customWidth="1"/>
    <col min="5908" max="6143" width="9.140625" style="362"/>
    <col min="6144" max="6144" width="39.85546875" style="362" customWidth="1"/>
    <col min="6145" max="6145" width="19.7109375" style="362" bestFit="1" customWidth="1"/>
    <col min="6146" max="6146" width="17.140625" style="362" bestFit="1" customWidth="1"/>
    <col min="6147" max="6147" width="16.28515625" style="362" bestFit="1" customWidth="1"/>
    <col min="6148" max="6148" width="15.7109375" style="362" bestFit="1" customWidth="1"/>
    <col min="6149" max="6149" width="15.140625" style="362" bestFit="1" customWidth="1"/>
    <col min="6150" max="6150" width="15" style="362" bestFit="1" customWidth="1"/>
    <col min="6151" max="6151" width="18.7109375" style="362" bestFit="1" customWidth="1"/>
    <col min="6152" max="6152" width="16.7109375" style="362" bestFit="1" customWidth="1"/>
    <col min="6153" max="6153" width="18.7109375" style="362" bestFit="1" customWidth="1"/>
    <col min="6154" max="6154" width="16.42578125" style="362" bestFit="1" customWidth="1"/>
    <col min="6155" max="6155" width="15.7109375" style="362" bestFit="1" customWidth="1"/>
    <col min="6156" max="6156" width="15" style="362" bestFit="1" customWidth="1"/>
    <col min="6157" max="6157" width="15.140625" style="362" bestFit="1" customWidth="1"/>
    <col min="6158" max="6158" width="17.85546875" style="362" bestFit="1" customWidth="1"/>
    <col min="6159" max="6159" width="11.5703125" style="362" bestFit="1" customWidth="1"/>
    <col min="6160" max="6160" width="11.85546875" style="362" bestFit="1" customWidth="1"/>
    <col min="6161" max="6161" width="11.5703125" style="362" bestFit="1" customWidth="1"/>
    <col min="6162" max="6162" width="17.5703125" style="362" bestFit="1" customWidth="1"/>
    <col min="6163" max="6163" width="12.7109375" style="362" bestFit="1" customWidth="1"/>
    <col min="6164" max="6399" width="9.140625" style="362"/>
    <col min="6400" max="6400" width="39.85546875" style="362" customWidth="1"/>
    <col min="6401" max="6401" width="19.7109375" style="362" bestFit="1" customWidth="1"/>
    <col min="6402" max="6402" width="17.140625" style="362" bestFit="1" customWidth="1"/>
    <col min="6403" max="6403" width="16.28515625" style="362" bestFit="1" customWidth="1"/>
    <col min="6404" max="6404" width="15.7109375" style="362" bestFit="1" customWidth="1"/>
    <col min="6405" max="6405" width="15.140625" style="362" bestFit="1" customWidth="1"/>
    <col min="6406" max="6406" width="15" style="362" bestFit="1" customWidth="1"/>
    <col min="6407" max="6407" width="18.7109375" style="362" bestFit="1" customWidth="1"/>
    <col min="6408" max="6408" width="16.7109375" style="362" bestFit="1" customWidth="1"/>
    <col min="6409" max="6409" width="18.7109375" style="362" bestFit="1" customWidth="1"/>
    <col min="6410" max="6410" width="16.42578125" style="362" bestFit="1" customWidth="1"/>
    <col min="6411" max="6411" width="15.7109375" style="362" bestFit="1" customWidth="1"/>
    <col min="6412" max="6412" width="15" style="362" bestFit="1" customWidth="1"/>
    <col min="6413" max="6413" width="15.140625" style="362" bestFit="1" customWidth="1"/>
    <col min="6414" max="6414" width="17.85546875" style="362" bestFit="1" customWidth="1"/>
    <col min="6415" max="6415" width="11.5703125" style="362" bestFit="1" customWidth="1"/>
    <col min="6416" max="6416" width="11.85546875" style="362" bestFit="1" customWidth="1"/>
    <col min="6417" max="6417" width="11.5703125" style="362" bestFit="1" customWidth="1"/>
    <col min="6418" max="6418" width="17.5703125" style="362" bestFit="1" customWidth="1"/>
    <col min="6419" max="6419" width="12.7109375" style="362" bestFit="1" customWidth="1"/>
    <col min="6420" max="6655" width="9.140625" style="362"/>
    <col min="6656" max="6656" width="39.85546875" style="362" customWidth="1"/>
    <col min="6657" max="6657" width="19.7109375" style="362" bestFit="1" customWidth="1"/>
    <col min="6658" max="6658" width="17.140625" style="362" bestFit="1" customWidth="1"/>
    <col min="6659" max="6659" width="16.28515625" style="362" bestFit="1" customWidth="1"/>
    <col min="6660" max="6660" width="15.7109375" style="362" bestFit="1" customWidth="1"/>
    <col min="6661" max="6661" width="15.140625" style="362" bestFit="1" customWidth="1"/>
    <col min="6662" max="6662" width="15" style="362" bestFit="1" customWidth="1"/>
    <col min="6663" max="6663" width="18.7109375" style="362" bestFit="1" customWidth="1"/>
    <col min="6664" max="6664" width="16.7109375" style="362" bestFit="1" customWidth="1"/>
    <col min="6665" max="6665" width="18.7109375" style="362" bestFit="1" customWidth="1"/>
    <col min="6666" max="6666" width="16.42578125" style="362" bestFit="1" customWidth="1"/>
    <col min="6667" max="6667" width="15.7109375" style="362" bestFit="1" customWidth="1"/>
    <col min="6668" max="6668" width="15" style="362" bestFit="1" customWidth="1"/>
    <col min="6669" max="6669" width="15.140625" style="362" bestFit="1" customWidth="1"/>
    <col min="6670" max="6670" width="17.85546875" style="362" bestFit="1" customWidth="1"/>
    <col min="6671" max="6671" width="11.5703125" style="362" bestFit="1" customWidth="1"/>
    <col min="6672" max="6672" width="11.85546875" style="362" bestFit="1" customWidth="1"/>
    <col min="6673" max="6673" width="11.5703125" style="362" bestFit="1" customWidth="1"/>
    <col min="6674" max="6674" width="17.5703125" style="362" bestFit="1" customWidth="1"/>
    <col min="6675" max="6675" width="12.7109375" style="362" bestFit="1" customWidth="1"/>
    <col min="6676" max="6911" width="9.140625" style="362"/>
    <col min="6912" max="6912" width="39.85546875" style="362" customWidth="1"/>
    <col min="6913" max="6913" width="19.7109375" style="362" bestFit="1" customWidth="1"/>
    <col min="6914" max="6914" width="17.140625" style="362" bestFit="1" customWidth="1"/>
    <col min="6915" max="6915" width="16.28515625" style="362" bestFit="1" customWidth="1"/>
    <col min="6916" max="6916" width="15.7109375" style="362" bestFit="1" customWidth="1"/>
    <col min="6917" max="6917" width="15.140625" style="362" bestFit="1" customWidth="1"/>
    <col min="6918" max="6918" width="15" style="362" bestFit="1" customWidth="1"/>
    <col min="6919" max="6919" width="18.7109375" style="362" bestFit="1" customWidth="1"/>
    <col min="6920" max="6920" width="16.7109375" style="362" bestFit="1" customWidth="1"/>
    <col min="6921" max="6921" width="18.7109375" style="362" bestFit="1" customWidth="1"/>
    <col min="6922" max="6922" width="16.42578125" style="362" bestFit="1" customWidth="1"/>
    <col min="6923" max="6923" width="15.7109375" style="362" bestFit="1" customWidth="1"/>
    <col min="6924" max="6924" width="15" style="362" bestFit="1" customWidth="1"/>
    <col min="6925" max="6925" width="15.140625" style="362" bestFit="1" customWidth="1"/>
    <col min="6926" max="6926" width="17.85546875" style="362" bestFit="1" customWidth="1"/>
    <col min="6927" max="6927" width="11.5703125" style="362" bestFit="1" customWidth="1"/>
    <col min="6928" max="6928" width="11.85546875" style="362" bestFit="1" customWidth="1"/>
    <col min="6929" max="6929" width="11.5703125" style="362" bestFit="1" customWidth="1"/>
    <col min="6930" max="6930" width="17.5703125" style="362" bestFit="1" customWidth="1"/>
    <col min="6931" max="6931" width="12.7109375" style="362" bestFit="1" customWidth="1"/>
    <col min="6932" max="7167" width="9.140625" style="362"/>
    <col min="7168" max="7168" width="39.85546875" style="362" customWidth="1"/>
    <col min="7169" max="7169" width="19.7109375" style="362" bestFit="1" customWidth="1"/>
    <col min="7170" max="7170" width="17.140625" style="362" bestFit="1" customWidth="1"/>
    <col min="7171" max="7171" width="16.28515625" style="362" bestFit="1" customWidth="1"/>
    <col min="7172" max="7172" width="15.7109375" style="362" bestFit="1" customWidth="1"/>
    <col min="7173" max="7173" width="15.140625" style="362" bestFit="1" customWidth="1"/>
    <col min="7174" max="7174" width="15" style="362" bestFit="1" customWidth="1"/>
    <col min="7175" max="7175" width="18.7109375" style="362" bestFit="1" customWidth="1"/>
    <col min="7176" max="7176" width="16.7109375" style="362" bestFit="1" customWidth="1"/>
    <col min="7177" max="7177" width="18.7109375" style="362" bestFit="1" customWidth="1"/>
    <col min="7178" max="7178" width="16.42578125" style="362" bestFit="1" customWidth="1"/>
    <col min="7179" max="7179" width="15.7109375" style="362" bestFit="1" customWidth="1"/>
    <col min="7180" max="7180" width="15" style="362" bestFit="1" customWidth="1"/>
    <col min="7181" max="7181" width="15.140625" style="362" bestFit="1" customWidth="1"/>
    <col min="7182" max="7182" width="17.85546875" style="362" bestFit="1" customWidth="1"/>
    <col min="7183" max="7183" width="11.5703125" style="362" bestFit="1" customWidth="1"/>
    <col min="7184" max="7184" width="11.85546875" style="362" bestFit="1" customWidth="1"/>
    <col min="7185" max="7185" width="11.5703125" style="362" bestFit="1" customWidth="1"/>
    <col min="7186" max="7186" width="17.5703125" style="362" bestFit="1" customWidth="1"/>
    <col min="7187" max="7187" width="12.7109375" style="362" bestFit="1" customWidth="1"/>
    <col min="7188" max="7423" width="9.140625" style="362"/>
    <col min="7424" max="7424" width="39.85546875" style="362" customWidth="1"/>
    <col min="7425" max="7425" width="19.7109375" style="362" bestFit="1" customWidth="1"/>
    <col min="7426" max="7426" width="17.140625" style="362" bestFit="1" customWidth="1"/>
    <col min="7427" max="7427" width="16.28515625" style="362" bestFit="1" customWidth="1"/>
    <col min="7428" max="7428" width="15.7109375" style="362" bestFit="1" customWidth="1"/>
    <col min="7429" max="7429" width="15.140625" style="362" bestFit="1" customWidth="1"/>
    <col min="7430" max="7430" width="15" style="362" bestFit="1" customWidth="1"/>
    <col min="7431" max="7431" width="18.7109375" style="362" bestFit="1" customWidth="1"/>
    <col min="7432" max="7432" width="16.7109375" style="362" bestFit="1" customWidth="1"/>
    <col min="7433" max="7433" width="18.7109375" style="362" bestFit="1" customWidth="1"/>
    <col min="7434" max="7434" width="16.42578125" style="362" bestFit="1" customWidth="1"/>
    <col min="7435" max="7435" width="15.7109375" style="362" bestFit="1" customWidth="1"/>
    <col min="7436" max="7436" width="15" style="362" bestFit="1" customWidth="1"/>
    <col min="7437" max="7437" width="15.140625" style="362" bestFit="1" customWidth="1"/>
    <col min="7438" max="7438" width="17.85546875" style="362" bestFit="1" customWidth="1"/>
    <col min="7439" max="7439" width="11.5703125" style="362" bestFit="1" customWidth="1"/>
    <col min="7440" max="7440" width="11.85546875" style="362" bestFit="1" customWidth="1"/>
    <col min="7441" max="7441" width="11.5703125" style="362" bestFit="1" customWidth="1"/>
    <col min="7442" max="7442" width="17.5703125" style="362" bestFit="1" customWidth="1"/>
    <col min="7443" max="7443" width="12.7109375" style="362" bestFit="1" customWidth="1"/>
    <col min="7444" max="7679" width="9.140625" style="362"/>
    <col min="7680" max="7680" width="39.85546875" style="362" customWidth="1"/>
    <col min="7681" max="7681" width="19.7109375" style="362" bestFit="1" customWidth="1"/>
    <col min="7682" max="7682" width="17.140625" style="362" bestFit="1" customWidth="1"/>
    <col min="7683" max="7683" width="16.28515625" style="362" bestFit="1" customWidth="1"/>
    <col min="7684" max="7684" width="15.7109375" style="362" bestFit="1" customWidth="1"/>
    <col min="7685" max="7685" width="15.140625" style="362" bestFit="1" customWidth="1"/>
    <col min="7686" max="7686" width="15" style="362" bestFit="1" customWidth="1"/>
    <col min="7687" max="7687" width="18.7109375" style="362" bestFit="1" customWidth="1"/>
    <col min="7688" max="7688" width="16.7109375" style="362" bestFit="1" customWidth="1"/>
    <col min="7689" max="7689" width="18.7109375" style="362" bestFit="1" customWidth="1"/>
    <col min="7690" max="7690" width="16.42578125" style="362" bestFit="1" customWidth="1"/>
    <col min="7691" max="7691" width="15.7109375" style="362" bestFit="1" customWidth="1"/>
    <col min="7692" max="7692" width="15" style="362" bestFit="1" customWidth="1"/>
    <col min="7693" max="7693" width="15.140625" style="362" bestFit="1" customWidth="1"/>
    <col min="7694" max="7694" width="17.85546875" style="362" bestFit="1" customWidth="1"/>
    <col min="7695" max="7695" width="11.5703125" style="362" bestFit="1" customWidth="1"/>
    <col min="7696" max="7696" width="11.85546875" style="362" bestFit="1" customWidth="1"/>
    <col min="7697" max="7697" width="11.5703125" style="362" bestFit="1" customWidth="1"/>
    <col min="7698" max="7698" width="17.5703125" style="362" bestFit="1" customWidth="1"/>
    <col min="7699" max="7699" width="12.7109375" style="362" bestFit="1" customWidth="1"/>
    <col min="7700" max="7935" width="9.140625" style="362"/>
    <col min="7936" max="7936" width="39.85546875" style="362" customWidth="1"/>
    <col min="7937" max="7937" width="19.7109375" style="362" bestFit="1" customWidth="1"/>
    <col min="7938" max="7938" width="17.140625" style="362" bestFit="1" customWidth="1"/>
    <col min="7939" max="7939" width="16.28515625" style="362" bestFit="1" customWidth="1"/>
    <col min="7940" max="7940" width="15.7109375" style="362" bestFit="1" customWidth="1"/>
    <col min="7941" max="7941" width="15.140625" style="362" bestFit="1" customWidth="1"/>
    <col min="7942" max="7942" width="15" style="362" bestFit="1" customWidth="1"/>
    <col min="7943" max="7943" width="18.7109375" style="362" bestFit="1" customWidth="1"/>
    <col min="7944" max="7944" width="16.7109375" style="362" bestFit="1" customWidth="1"/>
    <col min="7945" max="7945" width="18.7109375" style="362" bestFit="1" customWidth="1"/>
    <col min="7946" max="7946" width="16.42578125" style="362" bestFit="1" customWidth="1"/>
    <col min="7947" max="7947" width="15.7109375" style="362" bestFit="1" customWidth="1"/>
    <col min="7948" max="7948" width="15" style="362" bestFit="1" customWidth="1"/>
    <col min="7949" max="7949" width="15.140625" style="362" bestFit="1" customWidth="1"/>
    <col min="7950" max="7950" width="17.85546875" style="362" bestFit="1" customWidth="1"/>
    <col min="7951" max="7951" width="11.5703125" style="362" bestFit="1" customWidth="1"/>
    <col min="7952" max="7952" width="11.85546875" style="362" bestFit="1" customWidth="1"/>
    <col min="7953" max="7953" width="11.5703125" style="362" bestFit="1" customWidth="1"/>
    <col min="7954" max="7954" width="17.5703125" style="362" bestFit="1" customWidth="1"/>
    <col min="7955" max="7955" width="12.7109375" style="362" bestFit="1" customWidth="1"/>
    <col min="7956" max="8191" width="9.140625" style="362"/>
    <col min="8192" max="8192" width="39.85546875" style="362" customWidth="1"/>
    <col min="8193" max="8193" width="19.7109375" style="362" bestFit="1" customWidth="1"/>
    <col min="8194" max="8194" width="17.140625" style="362" bestFit="1" customWidth="1"/>
    <col min="8195" max="8195" width="16.28515625" style="362" bestFit="1" customWidth="1"/>
    <col min="8196" max="8196" width="15.7109375" style="362" bestFit="1" customWidth="1"/>
    <col min="8197" max="8197" width="15.140625" style="362" bestFit="1" customWidth="1"/>
    <col min="8198" max="8198" width="15" style="362" bestFit="1" customWidth="1"/>
    <col min="8199" max="8199" width="18.7109375" style="362" bestFit="1" customWidth="1"/>
    <col min="8200" max="8200" width="16.7109375" style="362" bestFit="1" customWidth="1"/>
    <col min="8201" max="8201" width="18.7109375" style="362" bestFit="1" customWidth="1"/>
    <col min="8202" max="8202" width="16.42578125" style="362" bestFit="1" customWidth="1"/>
    <col min="8203" max="8203" width="15.7109375" style="362" bestFit="1" customWidth="1"/>
    <col min="8204" max="8204" width="15" style="362" bestFit="1" customWidth="1"/>
    <col min="8205" max="8205" width="15.140625" style="362" bestFit="1" customWidth="1"/>
    <col min="8206" max="8206" width="17.85546875" style="362" bestFit="1" customWidth="1"/>
    <col min="8207" max="8207" width="11.5703125" style="362" bestFit="1" customWidth="1"/>
    <col min="8208" max="8208" width="11.85546875" style="362" bestFit="1" customWidth="1"/>
    <col min="8209" max="8209" width="11.5703125" style="362" bestFit="1" customWidth="1"/>
    <col min="8210" max="8210" width="17.5703125" style="362" bestFit="1" customWidth="1"/>
    <col min="8211" max="8211" width="12.7109375" style="362" bestFit="1" customWidth="1"/>
    <col min="8212" max="8447" width="9.140625" style="362"/>
    <col min="8448" max="8448" width="39.85546875" style="362" customWidth="1"/>
    <col min="8449" max="8449" width="19.7109375" style="362" bestFit="1" customWidth="1"/>
    <col min="8450" max="8450" width="17.140625" style="362" bestFit="1" customWidth="1"/>
    <col min="8451" max="8451" width="16.28515625" style="362" bestFit="1" customWidth="1"/>
    <col min="8452" max="8452" width="15.7109375" style="362" bestFit="1" customWidth="1"/>
    <col min="8453" max="8453" width="15.140625" style="362" bestFit="1" customWidth="1"/>
    <col min="8454" max="8454" width="15" style="362" bestFit="1" customWidth="1"/>
    <col min="8455" max="8455" width="18.7109375" style="362" bestFit="1" customWidth="1"/>
    <col min="8456" max="8456" width="16.7109375" style="362" bestFit="1" customWidth="1"/>
    <col min="8457" max="8457" width="18.7109375" style="362" bestFit="1" customWidth="1"/>
    <col min="8458" max="8458" width="16.42578125" style="362" bestFit="1" customWidth="1"/>
    <col min="8459" max="8459" width="15.7109375" style="362" bestFit="1" customWidth="1"/>
    <col min="8460" max="8460" width="15" style="362" bestFit="1" customWidth="1"/>
    <col min="8461" max="8461" width="15.140625" style="362" bestFit="1" customWidth="1"/>
    <col min="8462" max="8462" width="17.85546875" style="362" bestFit="1" customWidth="1"/>
    <col min="8463" max="8463" width="11.5703125" style="362" bestFit="1" customWidth="1"/>
    <col min="8464" max="8464" width="11.85546875" style="362" bestFit="1" customWidth="1"/>
    <col min="8465" max="8465" width="11.5703125" style="362" bestFit="1" customWidth="1"/>
    <col min="8466" max="8466" width="17.5703125" style="362" bestFit="1" customWidth="1"/>
    <col min="8467" max="8467" width="12.7109375" style="362" bestFit="1" customWidth="1"/>
    <col min="8468" max="8703" width="9.140625" style="362"/>
    <col min="8704" max="8704" width="39.85546875" style="362" customWidth="1"/>
    <col min="8705" max="8705" width="19.7109375" style="362" bestFit="1" customWidth="1"/>
    <col min="8706" max="8706" width="17.140625" style="362" bestFit="1" customWidth="1"/>
    <col min="8707" max="8707" width="16.28515625" style="362" bestFit="1" customWidth="1"/>
    <col min="8708" max="8708" width="15.7109375" style="362" bestFit="1" customWidth="1"/>
    <col min="8709" max="8709" width="15.140625" style="362" bestFit="1" customWidth="1"/>
    <col min="8710" max="8710" width="15" style="362" bestFit="1" customWidth="1"/>
    <col min="8711" max="8711" width="18.7109375" style="362" bestFit="1" customWidth="1"/>
    <col min="8712" max="8712" width="16.7109375" style="362" bestFit="1" customWidth="1"/>
    <col min="8713" max="8713" width="18.7109375" style="362" bestFit="1" customWidth="1"/>
    <col min="8714" max="8714" width="16.42578125" style="362" bestFit="1" customWidth="1"/>
    <col min="8715" max="8715" width="15.7109375" style="362" bestFit="1" customWidth="1"/>
    <col min="8716" max="8716" width="15" style="362" bestFit="1" customWidth="1"/>
    <col min="8717" max="8717" width="15.140625" style="362" bestFit="1" customWidth="1"/>
    <col min="8718" max="8718" width="17.85546875" style="362" bestFit="1" customWidth="1"/>
    <col min="8719" max="8719" width="11.5703125" style="362" bestFit="1" customWidth="1"/>
    <col min="8720" max="8720" width="11.85546875" style="362" bestFit="1" customWidth="1"/>
    <col min="8721" max="8721" width="11.5703125" style="362" bestFit="1" customWidth="1"/>
    <col min="8722" max="8722" width="17.5703125" style="362" bestFit="1" customWidth="1"/>
    <col min="8723" max="8723" width="12.7109375" style="362" bestFit="1" customWidth="1"/>
    <col min="8724" max="8959" width="9.140625" style="362"/>
    <col min="8960" max="8960" width="39.85546875" style="362" customWidth="1"/>
    <col min="8961" max="8961" width="19.7109375" style="362" bestFit="1" customWidth="1"/>
    <col min="8962" max="8962" width="17.140625" style="362" bestFit="1" customWidth="1"/>
    <col min="8963" max="8963" width="16.28515625" style="362" bestFit="1" customWidth="1"/>
    <col min="8964" max="8964" width="15.7109375" style="362" bestFit="1" customWidth="1"/>
    <col min="8965" max="8965" width="15.140625" style="362" bestFit="1" customWidth="1"/>
    <col min="8966" max="8966" width="15" style="362" bestFit="1" customWidth="1"/>
    <col min="8967" max="8967" width="18.7109375" style="362" bestFit="1" customWidth="1"/>
    <col min="8968" max="8968" width="16.7109375" style="362" bestFit="1" customWidth="1"/>
    <col min="8969" max="8969" width="18.7109375" style="362" bestFit="1" customWidth="1"/>
    <col min="8970" max="8970" width="16.42578125" style="362" bestFit="1" customWidth="1"/>
    <col min="8971" max="8971" width="15.7109375" style="362" bestFit="1" customWidth="1"/>
    <col min="8972" max="8972" width="15" style="362" bestFit="1" customWidth="1"/>
    <col min="8973" max="8973" width="15.140625" style="362" bestFit="1" customWidth="1"/>
    <col min="8974" max="8974" width="17.85546875" style="362" bestFit="1" customWidth="1"/>
    <col min="8975" max="8975" width="11.5703125" style="362" bestFit="1" customWidth="1"/>
    <col min="8976" max="8976" width="11.85546875" style="362" bestFit="1" customWidth="1"/>
    <col min="8977" max="8977" width="11.5703125" style="362" bestFit="1" customWidth="1"/>
    <col min="8978" max="8978" width="17.5703125" style="362" bestFit="1" customWidth="1"/>
    <col min="8979" max="8979" width="12.7109375" style="362" bestFit="1" customWidth="1"/>
    <col min="8980" max="9215" width="9.140625" style="362"/>
    <col min="9216" max="9216" width="39.85546875" style="362" customWidth="1"/>
    <col min="9217" max="9217" width="19.7109375" style="362" bestFit="1" customWidth="1"/>
    <col min="9218" max="9218" width="17.140625" style="362" bestFit="1" customWidth="1"/>
    <col min="9219" max="9219" width="16.28515625" style="362" bestFit="1" customWidth="1"/>
    <col min="9220" max="9220" width="15.7109375" style="362" bestFit="1" customWidth="1"/>
    <col min="9221" max="9221" width="15.140625" style="362" bestFit="1" customWidth="1"/>
    <col min="9222" max="9222" width="15" style="362" bestFit="1" customWidth="1"/>
    <col min="9223" max="9223" width="18.7109375" style="362" bestFit="1" customWidth="1"/>
    <col min="9224" max="9224" width="16.7109375" style="362" bestFit="1" customWidth="1"/>
    <col min="9225" max="9225" width="18.7109375" style="362" bestFit="1" customWidth="1"/>
    <col min="9226" max="9226" width="16.42578125" style="362" bestFit="1" customWidth="1"/>
    <col min="9227" max="9227" width="15.7109375" style="362" bestFit="1" customWidth="1"/>
    <col min="9228" max="9228" width="15" style="362" bestFit="1" customWidth="1"/>
    <col min="9229" max="9229" width="15.140625" style="362" bestFit="1" customWidth="1"/>
    <col min="9230" max="9230" width="17.85546875" style="362" bestFit="1" customWidth="1"/>
    <col min="9231" max="9231" width="11.5703125" style="362" bestFit="1" customWidth="1"/>
    <col min="9232" max="9232" width="11.85546875" style="362" bestFit="1" customWidth="1"/>
    <col min="9233" max="9233" width="11.5703125" style="362" bestFit="1" customWidth="1"/>
    <col min="9234" max="9234" width="17.5703125" style="362" bestFit="1" customWidth="1"/>
    <col min="9235" max="9235" width="12.7109375" style="362" bestFit="1" customWidth="1"/>
    <col min="9236" max="9471" width="9.140625" style="362"/>
    <col min="9472" max="9472" width="39.85546875" style="362" customWidth="1"/>
    <col min="9473" max="9473" width="19.7109375" style="362" bestFit="1" customWidth="1"/>
    <col min="9474" max="9474" width="17.140625" style="362" bestFit="1" customWidth="1"/>
    <col min="9475" max="9475" width="16.28515625" style="362" bestFit="1" customWidth="1"/>
    <col min="9476" max="9476" width="15.7109375" style="362" bestFit="1" customWidth="1"/>
    <col min="9477" max="9477" width="15.140625" style="362" bestFit="1" customWidth="1"/>
    <col min="9478" max="9478" width="15" style="362" bestFit="1" customWidth="1"/>
    <col min="9479" max="9479" width="18.7109375" style="362" bestFit="1" customWidth="1"/>
    <col min="9480" max="9480" width="16.7109375" style="362" bestFit="1" customWidth="1"/>
    <col min="9481" max="9481" width="18.7109375" style="362" bestFit="1" customWidth="1"/>
    <col min="9482" max="9482" width="16.42578125" style="362" bestFit="1" customWidth="1"/>
    <col min="9483" max="9483" width="15.7109375" style="362" bestFit="1" customWidth="1"/>
    <col min="9484" max="9484" width="15" style="362" bestFit="1" customWidth="1"/>
    <col min="9485" max="9485" width="15.140625" style="362" bestFit="1" customWidth="1"/>
    <col min="9486" max="9486" width="17.85546875" style="362" bestFit="1" customWidth="1"/>
    <col min="9487" max="9487" width="11.5703125" style="362" bestFit="1" customWidth="1"/>
    <col min="9488" max="9488" width="11.85546875" style="362" bestFit="1" customWidth="1"/>
    <col min="9489" max="9489" width="11.5703125" style="362" bestFit="1" customWidth="1"/>
    <col min="9490" max="9490" width="17.5703125" style="362" bestFit="1" customWidth="1"/>
    <col min="9491" max="9491" width="12.7109375" style="362" bestFit="1" customWidth="1"/>
    <col min="9492" max="9727" width="9.140625" style="362"/>
    <col min="9728" max="9728" width="39.85546875" style="362" customWidth="1"/>
    <col min="9729" max="9729" width="19.7109375" style="362" bestFit="1" customWidth="1"/>
    <col min="9730" max="9730" width="17.140625" style="362" bestFit="1" customWidth="1"/>
    <col min="9731" max="9731" width="16.28515625" style="362" bestFit="1" customWidth="1"/>
    <col min="9732" max="9732" width="15.7109375" style="362" bestFit="1" customWidth="1"/>
    <col min="9733" max="9733" width="15.140625" style="362" bestFit="1" customWidth="1"/>
    <col min="9734" max="9734" width="15" style="362" bestFit="1" customWidth="1"/>
    <col min="9735" max="9735" width="18.7109375" style="362" bestFit="1" customWidth="1"/>
    <col min="9736" max="9736" width="16.7109375" style="362" bestFit="1" customWidth="1"/>
    <col min="9737" max="9737" width="18.7109375" style="362" bestFit="1" customWidth="1"/>
    <col min="9738" max="9738" width="16.42578125" style="362" bestFit="1" customWidth="1"/>
    <col min="9739" max="9739" width="15.7109375" style="362" bestFit="1" customWidth="1"/>
    <col min="9740" max="9740" width="15" style="362" bestFit="1" customWidth="1"/>
    <col min="9741" max="9741" width="15.140625" style="362" bestFit="1" customWidth="1"/>
    <col min="9742" max="9742" width="17.85546875" style="362" bestFit="1" customWidth="1"/>
    <col min="9743" max="9743" width="11.5703125" style="362" bestFit="1" customWidth="1"/>
    <col min="9744" max="9744" width="11.85546875" style="362" bestFit="1" customWidth="1"/>
    <col min="9745" max="9745" width="11.5703125" style="362" bestFit="1" customWidth="1"/>
    <col min="9746" max="9746" width="17.5703125" style="362" bestFit="1" customWidth="1"/>
    <col min="9747" max="9747" width="12.7109375" style="362" bestFit="1" customWidth="1"/>
    <col min="9748" max="9983" width="9.140625" style="362"/>
    <col min="9984" max="9984" width="39.85546875" style="362" customWidth="1"/>
    <col min="9985" max="9985" width="19.7109375" style="362" bestFit="1" customWidth="1"/>
    <col min="9986" max="9986" width="17.140625" style="362" bestFit="1" customWidth="1"/>
    <col min="9987" max="9987" width="16.28515625" style="362" bestFit="1" customWidth="1"/>
    <col min="9988" max="9988" width="15.7109375" style="362" bestFit="1" customWidth="1"/>
    <col min="9989" max="9989" width="15.140625" style="362" bestFit="1" customWidth="1"/>
    <col min="9990" max="9990" width="15" style="362" bestFit="1" customWidth="1"/>
    <col min="9991" max="9991" width="18.7109375" style="362" bestFit="1" customWidth="1"/>
    <col min="9992" max="9992" width="16.7109375" style="362" bestFit="1" customWidth="1"/>
    <col min="9993" max="9993" width="18.7109375" style="362" bestFit="1" customWidth="1"/>
    <col min="9994" max="9994" width="16.42578125" style="362" bestFit="1" customWidth="1"/>
    <col min="9995" max="9995" width="15.7109375" style="362" bestFit="1" customWidth="1"/>
    <col min="9996" max="9996" width="15" style="362" bestFit="1" customWidth="1"/>
    <col min="9997" max="9997" width="15.140625" style="362" bestFit="1" customWidth="1"/>
    <col min="9998" max="9998" width="17.85546875" style="362" bestFit="1" customWidth="1"/>
    <col min="9999" max="9999" width="11.5703125" style="362" bestFit="1" customWidth="1"/>
    <col min="10000" max="10000" width="11.85546875" style="362" bestFit="1" customWidth="1"/>
    <col min="10001" max="10001" width="11.5703125" style="362" bestFit="1" customWidth="1"/>
    <col min="10002" max="10002" width="17.5703125" style="362" bestFit="1" customWidth="1"/>
    <col min="10003" max="10003" width="12.7109375" style="362" bestFit="1" customWidth="1"/>
    <col min="10004" max="10239" width="9.140625" style="362"/>
    <col min="10240" max="10240" width="39.85546875" style="362" customWidth="1"/>
    <col min="10241" max="10241" width="19.7109375" style="362" bestFit="1" customWidth="1"/>
    <col min="10242" max="10242" width="17.140625" style="362" bestFit="1" customWidth="1"/>
    <col min="10243" max="10243" width="16.28515625" style="362" bestFit="1" customWidth="1"/>
    <col min="10244" max="10244" width="15.7109375" style="362" bestFit="1" customWidth="1"/>
    <col min="10245" max="10245" width="15.140625" style="362" bestFit="1" customWidth="1"/>
    <col min="10246" max="10246" width="15" style="362" bestFit="1" customWidth="1"/>
    <col min="10247" max="10247" width="18.7109375" style="362" bestFit="1" customWidth="1"/>
    <col min="10248" max="10248" width="16.7109375" style="362" bestFit="1" customWidth="1"/>
    <col min="10249" max="10249" width="18.7109375" style="362" bestFit="1" customWidth="1"/>
    <col min="10250" max="10250" width="16.42578125" style="362" bestFit="1" customWidth="1"/>
    <col min="10251" max="10251" width="15.7109375" style="362" bestFit="1" customWidth="1"/>
    <col min="10252" max="10252" width="15" style="362" bestFit="1" customWidth="1"/>
    <col min="10253" max="10253" width="15.140625" style="362" bestFit="1" customWidth="1"/>
    <col min="10254" max="10254" width="17.85546875" style="362" bestFit="1" customWidth="1"/>
    <col min="10255" max="10255" width="11.5703125" style="362" bestFit="1" customWidth="1"/>
    <col min="10256" max="10256" width="11.85546875" style="362" bestFit="1" customWidth="1"/>
    <col min="10257" max="10257" width="11.5703125" style="362" bestFit="1" customWidth="1"/>
    <col min="10258" max="10258" width="17.5703125" style="362" bestFit="1" customWidth="1"/>
    <col min="10259" max="10259" width="12.7109375" style="362" bestFit="1" customWidth="1"/>
    <col min="10260" max="10495" width="9.140625" style="362"/>
    <col min="10496" max="10496" width="39.85546875" style="362" customWidth="1"/>
    <col min="10497" max="10497" width="19.7109375" style="362" bestFit="1" customWidth="1"/>
    <col min="10498" max="10498" width="17.140625" style="362" bestFit="1" customWidth="1"/>
    <col min="10499" max="10499" width="16.28515625" style="362" bestFit="1" customWidth="1"/>
    <col min="10500" max="10500" width="15.7109375" style="362" bestFit="1" customWidth="1"/>
    <col min="10501" max="10501" width="15.140625" style="362" bestFit="1" customWidth="1"/>
    <col min="10502" max="10502" width="15" style="362" bestFit="1" customWidth="1"/>
    <col min="10503" max="10503" width="18.7109375" style="362" bestFit="1" customWidth="1"/>
    <col min="10504" max="10504" width="16.7109375" style="362" bestFit="1" customWidth="1"/>
    <col min="10505" max="10505" width="18.7109375" style="362" bestFit="1" customWidth="1"/>
    <col min="10506" max="10506" width="16.42578125" style="362" bestFit="1" customWidth="1"/>
    <col min="10507" max="10507" width="15.7109375" style="362" bestFit="1" customWidth="1"/>
    <col min="10508" max="10508" width="15" style="362" bestFit="1" customWidth="1"/>
    <col min="10509" max="10509" width="15.140625" style="362" bestFit="1" customWidth="1"/>
    <col min="10510" max="10510" width="17.85546875" style="362" bestFit="1" customWidth="1"/>
    <col min="10511" max="10511" width="11.5703125" style="362" bestFit="1" customWidth="1"/>
    <col min="10512" max="10512" width="11.85546875" style="362" bestFit="1" customWidth="1"/>
    <col min="10513" max="10513" width="11.5703125" style="362" bestFit="1" customWidth="1"/>
    <col min="10514" max="10514" width="17.5703125" style="362" bestFit="1" customWidth="1"/>
    <col min="10515" max="10515" width="12.7109375" style="362" bestFit="1" customWidth="1"/>
    <col min="10516" max="10751" width="9.140625" style="362"/>
    <col min="10752" max="10752" width="39.85546875" style="362" customWidth="1"/>
    <col min="10753" max="10753" width="19.7109375" style="362" bestFit="1" customWidth="1"/>
    <col min="10754" max="10754" width="17.140625" style="362" bestFit="1" customWidth="1"/>
    <col min="10755" max="10755" width="16.28515625" style="362" bestFit="1" customWidth="1"/>
    <col min="10756" max="10756" width="15.7109375" style="362" bestFit="1" customWidth="1"/>
    <col min="10757" max="10757" width="15.140625" style="362" bestFit="1" customWidth="1"/>
    <col min="10758" max="10758" width="15" style="362" bestFit="1" customWidth="1"/>
    <col min="10759" max="10759" width="18.7109375" style="362" bestFit="1" customWidth="1"/>
    <col min="10760" max="10760" width="16.7109375" style="362" bestFit="1" customWidth="1"/>
    <col min="10761" max="10761" width="18.7109375" style="362" bestFit="1" customWidth="1"/>
    <col min="10762" max="10762" width="16.42578125" style="362" bestFit="1" customWidth="1"/>
    <col min="10763" max="10763" width="15.7109375" style="362" bestFit="1" customWidth="1"/>
    <col min="10764" max="10764" width="15" style="362" bestFit="1" customWidth="1"/>
    <col min="10765" max="10765" width="15.140625" style="362" bestFit="1" customWidth="1"/>
    <col min="10766" max="10766" width="17.85546875" style="362" bestFit="1" customWidth="1"/>
    <col min="10767" max="10767" width="11.5703125" style="362" bestFit="1" customWidth="1"/>
    <col min="10768" max="10768" width="11.85546875" style="362" bestFit="1" customWidth="1"/>
    <col min="10769" max="10769" width="11.5703125" style="362" bestFit="1" customWidth="1"/>
    <col min="10770" max="10770" width="17.5703125" style="362" bestFit="1" customWidth="1"/>
    <col min="10771" max="10771" width="12.7109375" style="362" bestFit="1" customWidth="1"/>
    <col min="10772" max="11007" width="9.140625" style="362"/>
    <col min="11008" max="11008" width="39.85546875" style="362" customWidth="1"/>
    <col min="11009" max="11009" width="19.7109375" style="362" bestFit="1" customWidth="1"/>
    <col min="11010" max="11010" width="17.140625" style="362" bestFit="1" customWidth="1"/>
    <col min="11011" max="11011" width="16.28515625" style="362" bestFit="1" customWidth="1"/>
    <col min="11012" max="11012" width="15.7109375" style="362" bestFit="1" customWidth="1"/>
    <col min="11013" max="11013" width="15.140625" style="362" bestFit="1" customWidth="1"/>
    <col min="11014" max="11014" width="15" style="362" bestFit="1" customWidth="1"/>
    <col min="11015" max="11015" width="18.7109375" style="362" bestFit="1" customWidth="1"/>
    <col min="11016" max="11016" width="16.7109375" style="362" bestFit="1" customWidth="1"/>
    <col min="11017" max="11017" width="18.7109375" style="362" bestFit="1" customWidth="1"/>
    <col min="11018" max="11018" width="16.42578125" style="362" bestFit="1" customWidth="1"/>
    <col min="11019" max="11019" width="15.7109375" style="362" bestFit="1" customWidth="1"/>
    <col min="11020" max="11020" width="15" style="362" bestFit="1" customWidth="1"/>
    <col min="11021" max="11021" width="15.140625" style="362" bestFit="1" customWidth="1"/>
    <col min="11022" max="11022" width="17.85546875" style="362" bestFit="1" customWidth="1"/>
    <col min="11023" max="11023" width="11.5703125" style="362" bestFit="1" customWidth="1"/>
    <col min="11024" max="11024" width="11.85546875" style="362" bestFit="1" customWidth="1"/>
    <col min="11025" max="11025" width="11.5703125" style="362" bestFit="1" customWidth="1"/>
    <col min="11026" max="11026" width="17.5703125" style="362" bestFit="1" customWidth="1"/>
    <col min="11027" max="11027" width="12.7109375" style="362" bestFit="1" customWidth="1"/>
    <col min="11028" max="11263" width="9.140625" style="362"/>
    <col min="11264" max="11264" width="39.85546875" style="362" customWidth="1"/>
    <col min="11265" max="11265" width="19.7109375" style="362" bestFit="1" customWidth="1"/>
    <col min="11266" max="11266" width="17.140625" style="362" bestFit="1" customWidth="1"/>
    <col min="11267" max="11267" width="16.28515625" style="362" bestFit="1" customWidth="1"/>
    <col min="11268" max="11268" width="15.7109375" style="362" bestFit="1" customWidth="1"/>
    <col min="11269" max="11269" width="15.140625" style="362" bestFit="1" customWidth="1"/>
    <col min="11270" max="11270" width="15" style="362" bestFit="1" customWidth="1"/>
    <col min="11271" max="11271" width="18.7109375" style="362" bestFit="1" customWidth="1"/>
    <col min="11272" max="11272" width="16.7109375" style="362" bestFit="1" customWidth="1"/>
    <col min="11273" max="11273" width="18.7109375" style="362" bestFit="1" customWidth="1"/>
    <col min="11274" max="11274" width="16.42578125" style="362" bestFit="1" customWidth="1"/>
    <col min="11275" max="11275" width="15.7109375" style="362" bestFit="1" customWidth="1"/>
    <col min="11276" max="11276" width="15" style="362" bestFit="1" customWidth="1"/>
    <col min="11277" max="11277" width="15.140625" style="362" bestFit="1" customWidth="1"/>
    <col min="11278" max="11278" width="17.85546875" style="362" bestFit="1" customWidth="1"/>
    <col min="11279" max="11279" width="11.5703125" style="362" bestFit="1" customWidth="1"/>
    <col min="11280" max="11280" width="11.85546875" style="362" bestFit="1" customWidth="1"/>
    <col min="11281" max="11281" width="11.5703125" style="362" bestFit="1" customWidth="1"/>
    <col min="11282" max="11282" width="17.5703125" style="362" bestFit="1" customWidth="1"/>
    <col min="11283" max="11283" width="12.7109375" style="362" bestFit="1" customWidth="1"/>
    <col min="11284" max="11519" width="9.140625" style="362"/>
    <col min="11520" max="11520" width="39.85546875" style="362" customWidth="1"/>
    <col min="11521" max="11521" width="19.7109375" style="362" bestFit="1" customWidth="1"/>
    <col min="11522" max="11522" width="17.140625" style="362" bestFit="1" customWidth="1"/>
    <col min="11523" max="11523" width="16.28515625" style="362" bestFit="1" customWidth="1"/>
    <col min="11524" max="11524" width="15.7109375" style="362" bestFit="1" customWidth="1"/>
    <col min="11525" max="11525" width="15.140625" style="362" bestFit="1" customWidth="1"/>
    <col min="11526" max="11526" width="15" style="362" bestFit="1" customWidth="1"/>
    <col min="11527" max="11527" width="18.7109375" style="362" bestFit="1" customWidth="1"/>
    <col min="11528" max="11528" width="16.7109375" style="362" bestFit="1" customWidth="1"/>
    <col min="11529" max="11529" width="18.7109375" style="362" bestFit="1" customWidth="1"/>
    <col min="11530" max="11530" width="16.42578125" style="362" bestFit="1" customWidth="1"/>
    <col min="11531" max="11531" width="15.7109375" style="362" bestFit="1" customWidth="1"/>
    <col min="11532" max="11532" width="15" style="362" bestFit="1" customWidth="1"/>
    <col min="11533" max="11533" width="15.140625" style="362" bestFit="1" customWidth="1"/>
    <col min="11534" max="11534" width="17.85546875" style="362" bestFit="1" customWidth="1"/>
    <col min="11535" max="11535" width="11.5703125" style="362" bestFit="1" customWidth="1"/>
    <col min="11536" max="11536" width="11.85546875" style="362" bestFit="1" customWidth="1"/>
    <col min="11537" max="11537" width="11.5703125" style="362" bestFit="1" customWidth="1"/>
    <col min="11538" max="11538" width="17.5703125" style="362" bestFit="1" customWidth="1"/>
    <col min="11539" max="11539" width="12.7109375" style="362" bestFit="1" customWidth="1"/>
    <col min="11540" max="11775" width="9.140625" style="362"/>
    <col min="11776" max="11776" width="39.85546875" style="362" customWidth="1"/>
    <col min="11777" max="11777" width="19.7109375" style="362" bestFit="1" customWidth="1"/>
    <col min="11778" max="11778" width="17.140625" style="362" bestFit="1" customWidth="1"/>
    <col min="11779" max="11779" width="16.28515625" style="362" bestFit="1" customWidth="1"/>
    <col min="11780" max="11780" width="15.7109375" style="362" bestFit="1" customWidth="1"/>
    <col min="11781" max="11781" width="15.140625" style="362" bestFit="1" customWidth="1"/>
    <col min="11782" max="11782" width="15" style="362" bestFit="1" customWidth="1"/>
    <col min="11783" max="11783" width="18.7109375" style="362" bestFit="1" customWidth="1"/>
    <col min="11784" max="11784" width="16.7109375" style="362" bestFit="1" customWidth="1"/>
    <col min="11785" max="11785" width="18.7109375" style="362" bestFit="1" customWidth="1"/>
    <col min="11786" max="11786" width="16.42578125" style="362" bestFit="1" customWidth="1"/>
    <col min="11787" max="11787" width="15.7109375" style="362" bestFit="1" customWidth="1"/>
    <col min="11788" max="11788" width="15" style="362" bestFit="1" customWidth="1"/>
    <col min="11789" max="11789" width="15.140625" style="362" bestFit="1" customWidth="1"/>
    <col min="11790" max="11790" width="17.85546875" style="362" bestFit="1" customWidth="1"/>
    <col min="11791" max="11791" width="11.5703125" style="362" bestFit="1" customWidth="1"/>
    <col min="11792" max="11792" width="11.85546875" style="362" bestFit="1" customWidth="1"/>
    <col min="11793" max="11793" width="11.5703125" style="362" bestFit="1" customWidth="1"/>
    <col min="11794" max="11794" width="17.5703125" style="362" bestFit="1" customWidth="1"/>
    <col min="11795" max="11795" width="12.7109375" style="362" bestFit="1" customWidth="1"/>
    <col min="11796" max="12031" width="9.140625" style="362"/>
    <col min="12032" max="12032" width="39.85546875" style="362" customWidth="1"/>
    <col min="12033" max="12033" width="19.7109375" style="362" bestFit="1" customWidth="1"/>
    <col min="12034" max="12034" width="17.140625" style="362" bestFit="1" customWidth="1"/>
    <col min="12035" max="12035" width="16.28515625" style="362" bestFit="1" customWidth="1"/>
    <col min="12036" max="12036" width="15.7109375" style="362" bestFit="1" customWidth="1"/>
    <col min="12037" max="12037" width="15.140625" style="362" bestFit="1" customWidth="1"/>
    <col min="12038" max="12038" width="15" style="362" bestFit="1" customWidth="1"/>
    <col min="12039" max="12039" width="18.7109375" style="362" bestFit="1" customWidth="1"/>
    <col min="12040" max="12040" width="16.7109375" style="362" bestFit="1" customWidth="1"/>
    <col min="12041" max="12041" width="18.7109375" style="362" bestFit="1" customWidth="1"/>
    <col min="12042" max="12042" width="16.42578125" style="362" bestFit="1" customWidth="1"/>
    <col min="12043" max="12043" width="15.7109375" style="362" bestFit="1" customWidth="1"/>
    <col min="12044" max="12044" width="15" style="362" bestFit="1" customWidth="1"/>
    <col min="12045" max="12045" width="15.140625" style="362" bestFit="1" customWidth="1"/>
    <col min="12046" max="12046" width="17.85546875" style="362" bestFit="1" customWidth="1"/>
    <col min="12047" max="12047" width="11.5703125" style="362" bestFit="1" customWidth="1"/>
    <col min="12048" max="12048" width="11.85546875" style="362" bestFit="1" customWidth="1"/>
    <col min="12049" max="12049" width="11.5703125" style="362" bestFit="1" customWidth="1"/>
    <col min="12050" max="12050" width="17.5703125" style="362" bestFit="1" customWidth="1"/>
    <col min="12051" max="12051" width="12.7109375" style="362" bestFit="1" customWidth="1"/>
    <col min="12052" max="12287" width="9.140625" style="362"/>
    <col min="12288" max="12288" width="39.85546875" style="362" customWidth="1"/>
    <col min="12289" max="12289" width="19.7109375" style="362" bestFit="1" customWidth="1"/>
    <col min="12290" max="12290" width="17.140625" style="362" bestFit="1" customWidth="1"/>
    <col min="12291" max="12291" width="16.28515625" style="362" bestFit="1" customWidth="1"/>
    <col min="12292" max="12292" width="15.7109375" style="362" bestFit="1" customWidth="1"/>
    <col min="12293" max="12293" width="15.140625" style="362" bestFit="1" customWidth="1"/>
    <col min="12294" max="12294" width="15" style="362" bestFit="1" customWidth="1"/>
    <col min="12295" max="12295" width="18.7109375" style="362" bestFit="1" customWidth="1"/>
    <col min="12296" max="12296" width="16.7109375" style="362" bestFit="1" customWidth="1"/>
    <col min="12297" max="12297" width="18.7109375" style="362" bestFit="1" customWidth="1"/>
    <col min="12298" max="12298" width="16.42578125" style="362" bestFit="1" customWidth="1"/>
    <col min="12299" max="12299" width="15.7109375" style="362" bestFit="1" customWidth="1"/>
    <col min="12300" max="12300" width="15" style="362" bestFit="1" customWidth="1"/>
    <col min="12301" max="12301" width="15.140625" style="362" bestFit="1" customWidth="1"/>
    <col min="12302" max="12302" width="17.85546875" style="362" bestFit="1" customWidth="1"/>
    <col min="12303" max="12303" width="11.5703125" style="362" bestFit="1" customWidth="1"/>
    <col min="12304" max="12304" width="11.85546875" style="362" bestFit="1" customWidth="1"/>
    <col min="12305" max="12305" width="11.5703125" style="362" bestFit="1" customWidth="1"/>
    <col min="12306" max="12306" width="17.5703125" style="362" bestFit="1" customWidth="1"/>
    <col min="12307" max="12307" width="12.7109375" style="362" bestFit="1" customWidth="1"/>
    <col min="12308" max="12543" width="9.140625" style="362"/>
    <col min="12544" max="12544" width="39.85546875" style="362" customWidth="1"/>
    <col min="12545" max="12545" width="19.7109375" style="362" bestFit="1" customWidth="1"/>
    <col min="12546" max="12546" width="17.140625" style="362" bestFit="1" customWidth="1"/>
    <col min="12547" max="12547" width="16.28515625" style="362" bestFit="1" customWidth="1"/>
    <col min="12548" max="12548" width="15.7109375" style="362" bestFit="1" customWidth="1"/>
    <col min="12549" max="12549" width="15.140625" style="362" bestFit="1" customWidth="1"/>
    <col min="12550" max="12550" width="15" style="362" bestFit="1" customWidth="1"/>
    <col min="12551" max="12551" width="18.7109375" style="362" bestFit="1" customWidth="1"/>
    <col min="12552" max="12552" width="16.7109375" style="362" bestFit="1" customWidth="1"/>
    <col min="12553" max="12553" width="18.7109375" style="362" bestFit="1" customWidth="1"/>
    <col min="12554" max="12554" width="16.42578125" style="362" bestFit="1" customWidth="1"/>
    <col min="12555" max="12555" width="15.7109375" style="362" bestFit="1" customWidth="1"/>
    <col min="12556" max="12556" width="15" style="362" bestFit="1" customWidth="1"/>
    <col min="12557" max="12557" width="15.140625" style="362" bestFit="1" customWidth="1"/>
    <col min="12558" max="12558" width="17.85546875" style="362" bestFit="1" customWidth="1"/>
    <col min="12559" max="12559" width="11.5703125" style="362" bestFit="1" customWidth="1"/>
    <col min="12560" max="12560" width="11.85546875" style="362" bestFit="1" customWidth="1"/>
    <col min="12561" max="12561" width="11.5703125" style="362" bestFit="1" customWidth="1"/>
    <col min="12562" max="12562" width="17.5703125" style="362" bestFit="1" customWidth="1"/>
    <col min="12563" max="12563" width="12.7109375" style="362" bestFit="1" customWidth="1"/>
    <col min="12564" max="12799" width="9.140625" style="362"/>
    <col min="12800" max="12800" width="39.85546875" style="362" customWidth="1"/>
    <col min="12801" max="12801" width="19.7109375" style="362" bestFit="1" customWidth="1"/>
    <col min="12802" max="12802" width="17.140625" style="362" bestFit="1" customWidth="1"/>
    <col min="12803" max="12803" width="16.28515625" style="362" bestFit="1" customWidth="1"/>
    <col min="12804" max="12804" width="15.7109375" style="362" bestFit="1" customWidth="1"/>
    <col min="12805" max="12805" width="15.140625" style="362" bestFit="1" customWidth="1"/>
    <col min="12806" max="12806" width="15" style="362" bestFit="1" customWidth="1"/>
    <col min="12807" max="12807" width="18.7109375" style="362" bestFit="1" customWidth="1"/>
    <col min="12808" max="12808" width="16.7109375" style="362" bestFit="1" customWidth="1"/>
    <col min="12809" max="12809" width="18.7109375" style="362" bestFit="1" customWidth="1"/>
    <col min="12810" max="12810" width="16.42578125" style="362" bestFit="1" customWidth="1"/>
    <col min="12811" max="12811" width="15.7109375" style="362" bestFit="1" customWidth="1"/>
    <col min="12812" max="12812" width="15" style="362" bestFit="1" customWidth="1"/>
    <col min="12813" max="12813" width="15.140625" style="362" bestFit="1" customWidth="1"/>
    <col min="12814" max="12814" width="17.85546875" style="362" bestFit="1" customWidth="1"/>
    <col min="12815" max="12815" width="11.5703125" style="362" bestFit="1" customWidth="1"/>
    <col min="12816" max="12816" width="11.85546875" style="362" bestFit="1" customWidth="1"/>
    <col min="12817" max="12817" width="11.5703125" style="362" bestFit="1" customWidth="1"/>
    <col min="12818" max="12818" width="17.5703125" style="362" bestFit="1" customWidth="1"/>
    <col min="12819" max="12819" width="12.7109375" style="362" bestFit="1" customWidth="1"/>
    <col min="12820" max="13055" width="9.140625" style="362"/>
    <col min="13056" max="13056" width="39.85546875" style="362" customWidth="1"/>
    <col min="13057" max="13057" width="19.7109375" style="362" bestFit="1" customWidth="1"/>
    <col min="13058" max="13058" width="17.140625" style="362" bestFit="1" customWidth="1"/>
    <col min="13059" max="13059" width="16.28515625" style="362" bestFit="1" customWidth="1"/>
    <col min="13060" max="13060" width="15.7109375" style="362" bestFit="1" customWidth="1"/>
    <col min="13061" max="13061" width="15.140625" style="362" bestFit="1" customWidth="1"/>
    <col min="13062" max="13062" width="15" style="362" bestFit="1" customWidth="1"/>
    <col min="13063" max="13063" width="18.7109375" style="362" bestFit="1" customWidth="1"/>
    <col min="13064" max="13064" width="16.7109375" style="362" bestFit="1" customWidth="1"/>
    <col min="13065" max="13065" width="18.7109375" style="362" bestFit="1" customWidth="1"/>
    <col min="13066" max="13066" width="16.42578125" style="362" bestFit="1" customWidth="1"/>
    <col min="13067" max="13067" width="15.7109375" style="362" bestFit="1" customWidth="1"/>
    <col min="13068" max="13068" width="15" style="362" bestFit="1" customWidth="1"/>
    <col min="13069" max="13069" width="15.140625" style="362" bestFit="1" customWidth="1"/>
    <col min="13070" max="13070" width="17.85546875" style="362" bestFit="1" customWidth="1"/>
    <col min="13071" max="13071" width="11.5703125" style="362" bestFit="1" customWidth="1"/>
    <col min="13072" max="13072" width="11.85546875" style="362" bestFit="1" customWidth="1"/>
    <col min="13073" max="13073" width="11.5703125" style="362" bestFit="1" customWidth="1"/>
    <col min="13074" max="13074" width="17.5703125" style="362" bestFit="1" customWidth="1"/>
    <col min="13075" max="13075" width="12.7109375" style="362" bestFit="1" customWidth="1"/>
    <col min="13076" max="13311" width="9.140625" style="362"/>
    <col min="13312" max="13312" width="39.85546875" style="362" customWidth="1"/>
    <col min="13313" max="13313" width="19.7109375" style="362" bestFit="1" customWidth="1"/>
    <col min="13314" max="13314" width="17.140625" style="362" bestFit="1" customWidth="1"/>
    <col min="13315" max="13315" width="16.28515625" style="362" bestFit="1" customWidth="1"/>
    <col min="13316" max="13316" width="15.7109375" style="362" bestFit="1" customWidth="1"/>
    <col min="13317" max="13317" width="15.140625" style="362" bestFit="1" customWidth="1"/>
    <col min="13318" max="13318" width="15" style="362" bestFit="1" customWidth="1"/>
    <col min="13319" max="13319" width="18.7109375" style="362" bestFit="1" customWidth="1"/>
    <col min="13320" max="13320" width="16.7109375" style="362" bestFit="1" customWidth="1"/>
    <col min="13321" max="13321" width="18.7109375" style="362" bestFit="1" customWidth="1"/>
    <col min="13322" max="13322" width="16.42578125" style="362" bestFit="1" customWidth="1"/>
    <col min="13323" max="13323" width="15.7109375" style="362" bestFit="1" customWidth="1"/>
    <col min="13324" max="13324" width="15" style="362" bestFit="1" customWidth="1"/>
    <col min="13325" max="13325" width="15.140625" style="362" bestFit="1" customWidth="1"/>
    <col min="13326" max="13326" width="17.85546875" style="362" bestFit="1" customWidth="1"/>
    <col min="13327" max="13327" width="11.5703125" style="362" bestFit="1" customWidth="1"/>
    <col min="13328" max="13328" width="11.85546875" style="362" bestFit="1" customWidth="1"/>
    <col min="13329" max="13329" width="11.5703125" style="362" bestFit="1" customWidth="1"/>
    <col min="13330" max="13330" width="17.5703125" style="362" bestFit="1" customWidth="1"/>
    <col min="13331" max="13331" width="12.7109375" style="362" bestFit="1" customWidth="1"/>
    <col min="13332" max="13567" width="9.140625" style="362"/>
    <col min="13568" max="13568" width="39.85546875" style="362" customWidth="1"/>
    <col min="13569" max="13569" width="19.7109375" style="362" bestFit="1" customWidth="1"/>
    <col min="13570" max="13570" width="17.140625" style="362" bestFit="1" customWidth="1"/>
    <col min="13571" max="13571" width="16.28515625" style="362" bestFit="1" customWidth="1"/>
    <col min="13572" max="13572" width="15.7109375" style="362" bestFit="1" customWidth="1"/>
    <col min="13573" max="13573" width="15.140625" style="362" bestFit="1" customWidth="1"/>
    <col min="13574" max="13574" width="15" style="362" bestFit="1" customWidth="1"/>
    <col min="13575" max="13575" width="18.7109375" style="362" bestFit="1" customWidth="1"/>
    <col min="13576" max="13576" width="16.7109375" style="362" bestFit="1" customWidth="1"/>
    <col min="13577" max="13577" width="18.7109375" style="362" bestFit="1" customWidth="1"/>
    <col min="13578" max="13578" width="16.42578125" style="362" bestFit="1" customWidth="1"/>
    <col min="13579" max="13579" width="15.7109375" style="362" bestFit="1" customWidth="1"/>
    <col min="13580" max="13580" width="15" style="362" bestFit="1" customWidth="1"/>
    <col min="13581" max="13581" width="15.140625" style="362" bestFit="1" customWidth="1"/>
    <col min="13582" max="13582" width="17.85546875" style="362" bestFit="1" customWidth="1"/>
    <col min="13583" max="13583" width="11.5703125" style="362" bestFit="1" customWidth="1"/>
    <col min="13584" max="13584" width="11.85546875" style="362" bestFit="1" customWidth="1"/>
    <col min="13585" max="13585" width="11.5703125" style="362" bestFit="1" customWidth="1"/>
    <col min="13586" max="13586" width="17.5703125" style="362" bestFit="1" customWidth="1"/>
    <col min="13587" max="13587" width="12.7109375" style="362" bestFit="1" customWidth="1"/>
    <col min="13588" max="13823" width="9.140625" style="362"/>
    <col min="13824" max="13824" width="39.85546875" style="362" customWidth="1"/>
    <col min="13825" max="13825" width="19.7109375" style="362" bestFit="1" customWidth="1"/>
    <col min="13826" max="13826" width="17.140625" style="362" bestFit="1" customWidth="1"/>
    <col min="13827" max="13827" width="16.28515625" style="362" bestFit="1" customWidth="1"/>
    <col min="13828" max="13828" width="15.7109375" style="362" bestFit="1" customWidth="1"/>
    <col min="13829" max="13829" width="15.140625" style="362" bestFit="1" customWidth="1"/>
    <col min="13830" max="13830" width="15" style="362" bestFit="1" customWidth="1"/>
    <col min="13831" max="13831" width="18.7109375" style="362" bestFit="1" customWidth="1"/>
    <col min="13832" max="13832" width="16.7109375" style="362" bestFit="1" customWidth="1"/>
    <col min="13833" max="13833" width="18.7109375" style="362" bestFit="1" customWidth="1"/>
    <col min="13834" max="13834" width="16.42578125" style="362" bestFit="1" customWidth="1"/>
    <col min="13835" max="13835" width="15.7109375" style="362" bestFit="1" customWidth="1"/>
    <col min="13836" max="13836" width="15" style="362" bestFit="1" customWidth="1"/>
    <col min="13837" max="13837" width="15.140625" style="362" bestFit="1" customWidth="1"/>
    <col min="13838" max="13838" width="17.85546875" style="362" bestFit="1" customWidth="1"/>
    <col min="13839" max="13839" width="11.5703125" style="362" bestFit="1" customWidth="1"/>
    <col min="13840" max="13840" width="11.85546875" style="362" bestFit="1" customWidth="1"/>
    <col min="13841" max="13841" width="11.5703125" style="362" bestFit="1" customWidth="1"/>
    <col min="13842" max="13842" width="17.5703125" style="362" bestFit="1" customWidth="1"/>
    <col min="13843" max="13843" width="12.7109375" style="362" bestFit="1" customWidth="1"/>
    <col min="13844" max="14079" width="9.140625" style="362"/>
    <col min="14080" max="14080" width="39.85546875" style="362" customWidth="1"/>
    <col min="14081" max="14081" width="19.7109375" style="362" bestFit="1" customWidth="1"/>
    <col min="14082" max="14082" width="17.140625" style="362" bestFit="1" customWidth="1"/>
    <col min="14083" max="14083" width="16.28515625" style="362" bestFit="1" customWidth="1"/>
    <col min="14084" max="14084" width="15.7109375" style="362" bestFit="1" customWidth="1"/>
    <col min="14085" max="14085" width="15.140625" style="362" bestFit="1" customWidth="1"/>
    <col min="14086" max="14086" width="15" style="362" bestFit="1" customWidth="1"/>
    <col min="14087" max="14087" width="18.7109375" style="362" bestFit="1" customWidth="1"/>
    <col min="14088" max="14088" width="16.7109375" style="362" bestFit="1" customWidth="1"/>
    <col min="14089" max="14089" width="18.7109375" style="362" bestFit="1" customWidth="1"/>
    <col min="14090" max="14090" width="16.42578125" style="362" bestFit="1" customWidth="1"/>
    <col min="14091" max="14091" width="15.7109375" style="362" bestFit="1" customWidth="1"/>
    <col min="14092" max="14092" width="15" style="362" bestFit="1" customWidth="1"/>
    <col min="14093" max="14093" width="15.140625" style="362" bestFit="1" customWidth="1"/>
    <col min="14094" max="14094" width="17.85546875" style="362" bestFit="1" customWidth="1"/>
    <col min="14095" max="14095" width="11.5703125" style="362" bestFit="1" customWidth="1"/>
    <col min="14096" max="14096" width="11.85546875" style="362" bestFit="1" customWidth="1"/>
    <col min="14097" max="14097" width="11.5703125" style="362" bestFit="1" customWidth="1"/>
    <col min="14098" max="14098" width="17.5703125" style="362" bestFit="1" customWidth="1"/>
    <col min="14099" max="14099" width="12.7109375" style="362" bestFit="1" customWidth="1"/>
    <col min="14100" max="14335" width="9.140625" style="362"/>
    <col min="14336" max="14336" width="39.85546875" style="362" customWidth="1"/>
    <col min="14337" max="14337" width="19.7109375" style="362" bestFit="1" customWidth="1"/>
    <col min="14338" max="14338" width="17.140625" style="362" bestFit="1" customWidth="1"/>
    <col min="14339" max="14339" width="16.28515625" style="362" bestFit="1" customWidth="1"/>
    <col min="14340" max="14340" width="15.7109375" style="362" bestFit="1" customWidth="1"/>
    <col min="14341" max="14341" width="15.140625" style="362" bestFit="1" customWidth="1"/>
    <col min="14342" max="14342" width="15" style="362" bestFit="1" customWidth="1"/>
    <col min="14343" max="14343" width="18.7109375" style="362" bestFit="1" customWidth="1"/>
    <col min="14344" max="14344" width="16.7109375" style="362" bestFit="1" customWidth="1"/>
    <col min="14345" max="14345" width="18.7109375" style="362" bestFit="1" customWidth="1"/>
    <col min="14346" max="14346" width="16.42578125" style="362" bestFit="1" customWidth="1"/>
    <col min="14347" max="14347" width="15.7109375" style="362" bestFit="1" customWidth="1"/>
    <col min="14348" max="14348" width="15" style="362" bestFit="1" customWidth="1"/>
    <col min="14349" max="14349" width="15.140625" style="362" bestFit="1" customWidth="1"/>
    <col min="14350" max="14350" width="17.85546875" style="362" bestFit="1" customWidth="1"/>
    <col min="14351" max="14351" width="11.5703125" style="362" bestFit="1" customWidth="1"/>
    <col min="14352" max="14352" width="11.85546875" style="362" bestFit="1" customWidth="1"/>
    <col min="14353" max="14353" width="11.5703125" style="362" bestFit="1" customWidth="1"/>
    <col min="14354" max="14354" width="17.5703125" style="362" bestFit="1" customWidth="1"/>
    <col min="14355" max="14355" width="12.7109375" style="362" bestFit="1" customWidth="1"/>
    <col min="14356" max="14591" width="9.140625" style="362"/>
    <col min="14592" max="14592" width="39.85546875" style="362" customWidth="1"/>
    <col min="14593" max="14593" width="19.7109375" style="362" bestFit="1" customWidth="1"/>
    <col min="14594" max="14594" width="17.140625" style="362" bestFit="1" customWidth="1"/>
    <col min="14595" max="14595" width="16.28515625" style="362" bestFit="1" customWidth="1"/>
    <col min="14596" max="14596" width="15.7109375" style="362" bestFit="1" customWidth="1"/>
    <col min="14597" max="14597" width="15.140625" style="362" bestFit="1" customWidth="1"/>
    <col min="14598" max="14598" width="15" style="362" bestFit="1" customWidth="1"/>
    <col min="14599" max="14599" width="18.7109375" style="362" bestFit="1" customWidth="1"/>
    <col min="14600" max="14600" width="16.7109375" style="362" bestFit="1" customWidth="1"/>
    <col min="14601" max="14601" width="18.7109375" style="362" bestFit="1" customWidth="1"/>
    <col min="14602" max="14602" width="16.42578125" style="362" bestFit="1" customWidth="1"/>
    <col min="14603" max="14603" width="15.7109375" style="362" bestFit="1" customWidth="1"/>
    <col min="14604" max="14604" width="15" style="362" bestFit="1" customWidth="1"/>
    <col min="14605" max="14605" width="15.140625" style="362" bestFit="1" customWidth="1"/>
    <col min="14606" max="14606" width="17.85546875" style="362" bestFit="1" customWidth="1"/>
    <col min="14607" max="14607" width="11.5703125" style="362" bestFit="1" customWidth="1"/>
    <col min="14608" max="14608" width="11.85546875" style="362" bestFit="1" customWidth="1"/>
    <col min="14609" max="14609" width="11.5703125" style="362" bestFit="1" customWidth="1"/>
    <col min="14610" max="14610" width="17.5703125" style="362" bestFit="1" customWidth="1"/>
    <col min="14611" max="14611" width="12.7109375" style="362" bestFit="1" customWidth="1"/>
    <col min="14612" max="14847" width="9.140625" style="362"/>
    <col min="14848" max="14848" width="39.85546875" style="362" customWidth="1"/>
    <col min="14849" max="14849" width="19.7109375" style="362" bestFit="1" customWidth="1"/>
    <col min="14850" max="14850" width="17.140625" style="362" bestFit="1" customWidth="1"/>
    <col min="14851" max="14851" width="16.28515625" style="362" bestFit="1" customWidth="1"/>
    <col min="14852" max="14852" width="15.7109375" style="362" bestFit="1" customWidth="1"/>
    <col min="14853" max="14853" width="15.140625" style="362" bestFit="1" customWidth="1"/>
    <col min="14854" max="14854" width="15" style="362" bestFit="1" customWidth="1"/>
    <col min="14855" max="14855" width="18.7109375" style="362" bestFit="1" customWidth="1"/>
    <col min="14856" max="14856" width="16.7109375" style="362" bestFit="1" customWidth="1"/>
    <col min="14857" max="14857" width="18.7109375" style="362" bestFit="1" customWidth="1"/>
    <col min="14858" max="14858" width="16.42578125" style="362" bestFit="1" customWidth="1"/>
    <col min="14859" max="14859" width="15.7109375" style="362" bestFit="1" customWidth="1"/>
    <col min="14860" max="14860" width="15" style="362" bestFit="1" customWidth="1"/>
    <col min="14861" max="14861" width="15.140625" style="362" bestFit="1" customWidth="1"/>
    <col min="14862" max="14862" width="17.85546875" style="362" bestFit="1" customWidth="1"/>
    <col min="14863" max="14863" width="11.5703125" style="362" bestFit="1" customWidth="1"/>
    <col min="14864" max="14864" width="11.85546875" style="362" bestFit="1" customWidth="1"/>
    <col min="14865" max="14865" width="11.5703125" style="362" bestFit="1" customWidth="1"/>
    <col min="14866" max="14866" width="17.5703125" style="362" bestFit="1" customWidth="1"/>
    <col min="14867" max="14867" width="12.7109375" style="362" bestFit="1" customWidth="1"/>
    <col min="14868" max="15103" width="9.140625" style="362"/>
    <col min="15104" max="15104" width="39.85546875" style="362" customWidth="1"/>
    <col min="15105" max="15105" width="19.7109375" style="362" bestFit="1" customWidth="1"/>
    <col min="15106" max="15106" width="17.140625" style="362" bestFit="1" customWidth="1"/>
    <col min="15107" max="15107" width="16.28515625" style="362" bestFit="1" customWidth="1"/>
    <col min="15108" max="15108" width="15.7109375" style="362" bestFit="1" customWidth="1"/>
    <col min="15109" max="15109" width="15.140625" style="362" bestFit="1" customWidth="1"/>
    <col min="15110" max="15110" width="15" style="362" bestFit="1" customWidth="1"/>
    <col min="15111" max="15111" width="18.7109375" style="362" bestFit="1" customWidth="1"/>
    <col min="15112" max="15112" width="16.7109375" style="362" bestFit="1" customWidth="1"/>
    <col min="15113" max="15113" width="18.7109375" style="362" bestFit="1" customWidth="1"/>
    <col min="15114" max="15114" width="16.42578125" style="362" bestFit="1" customWidth="1"/>
    <col min="15115" max="15115" width="15.7109375" style="362" bestFit="1" customWidth="1"/>
    <col min="15116" max="15116" width="15" style="362" bestFit="1" customWidth="1"/>
    <col min="15117" max="15117" width="15.140625" style="362" bestFit="1" customWidth="1"/>
    <col min="15118" max="15118" width="17.85546875" style="362" bestFit="1" customWidth="1"/>
    <col min="15119" max="15119" width="11.5703125" style="362" bestFit="1" customWidth="1"/>
    <col min="15120" max="15120" width="11.85546875" style="362" bestFit="1" customWidth="1"/>
    <col min="15121" max="15121" width="11.5703125" style="362" bestFit="1" customWidth="1"/>
    <col min="15122" max="15122" width="17.5703125" style="362" bestFit="1" customWidth="1"/>
    <col min="15123" max="15123" width="12.7109375" style="362" bestFit="1" customWidth="1"/>
    <col min="15124" max="15359" width="9.140625" style="362"/>
    <col min="15360" max="15360" width="39.85546875" style="362" customWidth="1"/>
    <col min="15361" max="15361" width="19.7109375" style="362" bestFit="1" customWidth="1"/>
    <col min="15362" max="15362" width="17.140625" style="362" bestFit="1" customWidth="1"/>
    <col min="15363" max="15363" width="16.28515625" style="362" bestFit="1" customWidth="1"/>
    <col min="15364" max="15364" width="15.7109375" style="362" bestFit="1" customWidth="1"/>
    <col min="15365" max="15365" width="15.140625" style="362" bestFit="1" customWidth="1"/>
    <col min="15366" max="15366" width="15" style="362" bestFit="1" customWidth="1"/>
    <col min="15367" max="15367" width="18.7109375" style="362" bestFit="1" customWidth="1"/>
    <col min="15368" max="15368" width="16.7109375" style="362" bestFit="1" customWidth="1"/>
    <col min="15369" max="15369" width="18.7109375" style="362" bestFit="1" customWidth="1"/>
    <col min="15370" max="15370" width="16.42578125" style="362" bestFit="1" customWidth="1"/>
    <col min="15371" max="15371" width="15.7109375" style="362" bestFit="1" customWidth="1"/>
    <col min="15372" max="15372" width="15" style="362" bestFit="1" customWidth="1"/>
    <col min="15373" max="15373" width="15.140625" style="362" bestFit="1" customWidth="1"/>
    <col min="15374" max="15374" width="17.85546875" style="362" bestFit="1" customWidth="1"/>
    <col min="15375" max="15375" width="11.5703125" style="362" bestFit="1" customWidth="1"/>
    <col min="15376" max="15376" width="11.85546875" style="362" bestFit="1" customWidth="1"/>
    <col min="15377" max="15377" width="11.5703125" style="362" bestFit="1" customWidth="1"/>
    <col min="15378" max="15378" width="17.5703125" style="362" bestFit="1" customWidth="1"/>
    <col min="15379" max="15379" width="12.7109375" style="362" bestFit="1" customWidth="1"/>
    <col min="15380" max="15615" width="9.140625" style="362"/>
    <col min="15616" max="15616" width="39.85546875" style="362" customWidth="1"/>
    <col min="15617" max="15617" width="19.7109375" style="362" bestFit="1" customWidth="1"/>
    <col min="15618" max="15618" width="17.140625" style="362" bestFit="1" customWidth="1"/>
    <col min="15619" max="15619" width="16.28515625" style="362" bestFit="1" customWidth="1"/>
    <col min="15620" max="15620" width="15.7109375" style="362" bestFit="1" customWidth="1"/>
    <col min="15621" max="15621" width="15.140625" style="362" bestFit="1" customWidth="1"/>
    <col min="15622" max="15622" width="15" style="362" bestFit="1" customWidth="1"/>
    <col min="15623" max="15623" width="18.7109375" style="362" bestFit="1" customWidth="1"/>
    <col min="15624" max="15624" width="16.7109375" style="362" bestFit="1" customWidth="1"/>
    <col min="15625" max="15625" width="18.7109375" style="362" bestFit="1" customWidth="1"/>
    <col min="15626" max="15626" width="16.42578125" style="362" bestFit="1" customWidth="1"/>
    <col min="15627" max="15627" width="15.7109375" style="362" bestFit="1" customWidth="1"/>
    <col min="15628" max="15628" width="15" style="362" bestFit="1" customWidth="1"/>
    <col min="15629" max="15629" width="15.140625" style="362" bestFit="1" customWidth="1"/>
    <col min="15630" max="15630" width="17.85546875" style="362" bestFit="1" customWidth="1"/>
    <col min="15631" max="15631" width="11.5703125" style="362" bestFit="1" customWidth="1"/>
    <col min="15632" max="15632" width="11.85546875" style="362" bestFit="1" customWidth="1"/>
    <col min="15633" max="15633" width="11.5703125" style="362" bestFit="1" customWidth="1"/>
    <col min="15634" max="15634" width="17.5703125" style="362" bestFit="1" customWidth="1"/>
    <col min="15635" max="15635" width="12.7109375" style="362" bestFit="1" customWidth="1"/>
    <col min="15636" max="15871" width="9.140625" style="362"/>
    <col min="15872" max="15872" width="39.85546875" style="362" customWidth="1"/>
    <col min="15873" max="15873" width="19.7109375" style="362" bestFit="1" customWidth="1"/>
    <col min="15874" max="15874" width="17.140625" style="362" bestFit="1" customWidth="1"/>
    <col min="15875" max="15875" width="16.28515625" style="362" bestFit="1" customWidth="1"/>
    <col min="15876" max="15876" width="15.7109375" style="362" bestFit="1" customWidth="1"/>
    <col min="15877" max="15877" width="15.140625" style="362" bestFit="1" customWidth="1"/>
    <col min="15878" max="15878" width="15" style="362" bestFit="1" customWidth="1"/>
    <col min="15879" max="15879" width="18.7109375" style="362" bestFit="1" customWidth="1"/>
    <col min="15880" max="15880" width="16.7109375" style="362" bestFit="1" customWidth="1"/>
    <col min="15881" max="15881" width="18.7109375" style="362" bestFit="1" customWidth="1"/>
    <col min="15882" max="15882" width="16.42578125" style="362" bestFit="1" customWidth="1"/>
    <col min="15883" max="15883" width="15.7109375" style="362" bestFit="1" customWidth="1"/>
    <col min="15884" max="15884" width="15" style="362" bestFit="1" customWidth="1"/>
    <col min="15885" max="15885" width="15.140625" style="362" bestFit="1" customWidth="1"/>
    <col min="15886" max="15886" width="17.85546875" style="362" bestFit="1" customWidth="1"/>
    <col min="15887" max="15887" width="11.5703125" style="362" bestFit="1" customWidth="1"/>
    <col min="15888" max="15888" width="11.85546875" style="362" bestFit="1" customWidth="1"/>
    <col min="15889" max="15889" width="11.5703125" style="362" bestFit="1" customWidth="1"/>
    <col min="15890" max="15890" width="17.5703125" style="362" bestFit="1" customWidth="1"/>
    <col min="15891" max="15891" width="12.7109375" style="362" bestFit="1" customWidth="1"/>
    <col min="15892" max="16127" width="9.140625" style="362"/>
    <col min="16128" max="16128" width="39.85546875" style="362" customWidth="1"/>
    <col min="16129" max="16129" width="19.7109375" style="362" bestFit="1" customWidth="1"/>
    <col min="16130" max="16130" width="17.140625" style="362" bestFit="1" customWidth="1"/>
    <col min="16131" max="16131" width="16.28515625" style="362" bestFit="1" customWidth="1"/>
    <col min="16132" max="16132" width="15.7109375" style="362" bestFit="1" customWidth="1"/>
    <col min="16133" max="16133" width="15.140625" style="362" bestFit="1" customWidth="1"/>
    <col min="16134" max="16134" width="15" style="362" bestFit="1" customWidth="1"/>
    <col min="16135" max="16135" width="18.7109375" style="362" bestFit="1" customWidth="1"/>
    <col min="16136" max="16136" width="16.7109375" style="362" bestFit="1" customWidth="1"/>
    <col min="16137" max="16137" width="18.7109375" style="362" bestFit="1" customWidth="1"/>
    <col min="16138" max="16138" width="16.42578125" style="362" bestFit="1" customWidth="1"/>
    <col min="16139" max="16139" width="15.7109375" style="362" bestFit="1" customWidth="1"/>
    <col min="16140" max="16140" width="15" style="362" bestFit="1" customWidth="1"/>
    <col min="16141" max="16141" width="15.140625" style="362" bestFit="1" customWidth="1"/>
    <col min="16142" max="16142" width="17.85546875" style="362" bestFit="1" customWidth="1"/>
    <col min="16143" max="16143" width="11.5703125" style="362" bestFit="1" customWidth="1"/>
    <col min="16144" max="16144" width="11.85546875" style="362" bestFit="1" customWidth="1"/>
    <col min="16145" max="16145" width="11.5703125" style="362" bestFit="1" customWidth="1"/>
    <col min="16146" max="16146" width="17.5703125" style="362" bestFit="1" customWidth="1"/>
    <col min="16147" max="16147" width="12.7109375" style="362" bestFit="1" customWidth="1"/>
    <col min="16148" max="16384" width="9.140625" style="362"/>
  </cols>
  <sheetData>
    <row r="1" spans="1:30" ht="21">
      <c r="A1" s="609" t="s">
        <v>318</v>
      </c>
      <c r="B1" s="609"/>
      <c r="C1" s="609"/>
      <c r="D1" s="609"/>
      <c r="E1" s="609"/>
      <c r="F1" s="609"/>
      <c r="G1" s="609"/>
      <c r="H1" s="609"/>
      <c r="I1" s="609"/>
      <c r="J1" s="609"/>
      <c r="K1" s="609"/>
      <c r="L1" s="609"/>
      <c r="M1" s="609"/>
      <c r="N1" s="609"/>
      <c r="O1" s="609"/>
      <c r="P1" s="609"/>
      <c r="Q1" s="609"/>
      <c r="R1" s="609"/>
      <c r="S1" s="609"/>
      <c r="T1" s="609"/>
      <c r="U1" s="609"/>
      <c r="V1" s="609"/>
      <c r="W1" s="609"/>
      <c r="X1" s="609"/>
      <c r="Y1" s="609"/>
      <c r="Z1" s="609"/>
    </row>
    <row r="2" spans="1:30" ht="21">
      <c r="A2" s="610" t="s">
        <v>275</v>
      </c>
      <c r="B2" s="610"/>
      <c r="C2" s="610"/>
      <c r="D2" s="610"/>
      <c r="E2" s="610"/>
      <c r="F2" s="610"/>
      <c r="G2" s="610"/>
      <c r="H2" s="610"/>
      <c r="I2" s="610"/>
      <c r="J2" s="610"/>
      <c r="K2" s="610"/>
      <c r="L2" s="610"/>
      <c r="M2" s="610"/>
      <c r="N2" s="610"/>
      <c r="O2" s="610"/>
      <c r="P2" s="610"/>
      <c r="Q2" s="610"/>
      <c r="R2" s="610"/>
      <c r="S2" s="610"/>
      <c r="T2" s="610"/>
      <c r="U2" s="610"/>
      <c r="V2" s="610"/>
      <c r="W2" s="610"/>
      <c r="X2" s="610"/>
      <c r="Y2" s="610"/>
      <c r="Z2" s="610"/>
      <c r="AA2" s="611" t="s">
        <v>3</v>
      </c>
      <c r="AB2" s="611"/>
    </row>
    <row r="3" spans="1:30" ht="18" customHeight="1">
      <c r="A3" s="612" t="s">
        <v>276</v>
      </c>
      <c r="B3" s="615" t="s">
        <v>292</v>
      </c>
      <c r="C3" s="615"/>
      <c r="D3" s="615"/>
      <c r="E3" s="615"/>
      <c r="F3" s="615"/>
      <c r="G3" s="615"/>
      <c r="H3" s="615"/>
      <c r="I3" s="615"/>
      <c r="J3" s="615"/>
      <c r="K3" s="615"/>
      <c r="L3" s="615"/>
      <c r="M3" s="615"/>
      <c r="N3" s="615" t="s">
        <v>319</v>
      </c>
      <c r="O3" s="615"/>
      <c r="P3" s="615"/>
      <c r="Q3" s="615"/>
      <c r="R3" s="615"/>
      <c r="S3" s="615"/>
      <c r="T3" s="615"/>
      <c r="U3" s="615"/>
      <c r="V3" s="615"/>
      <c r="W3" s="615"/>
      <c r="X3" s="615"/>
      <c r="Y3" s="615"/>
      <c r="Z3" s="616" t="s">
        <v>277</v>
      </c>
      <c r="AA3" s="616" t="s">
        <v>278</v>
      </c>
      <c r="AB3" s="616" t="s">
        <v>279</v>
      </c>
    </row>
    <row r="4" spans="1:30" s="363" customFormat="1" ht="21.75" customHeight="1">
      <c r="A4" s="613"/>
      <c r="B4" s="619" t="s">
        <v>281</v>
      </c>
      <c r="C4" s="619"/>
      <c r="D4" s="619"/>
      <c r="E4" s="620"/>
      <c r="F4" s="621" t="s">
        <v>280</v>
      </c>
      <c r="G4" s="622"/>
      <c r="H4" s="622"/>
      <c r="I4" s="622"/>
      <c r="J4" s="622"/>
      <c r="K4" s="622"/>
      <c r="L4" s="623"/>
      <c r="M4" s="612" t="s">
        <v>49</v>
      </c>
      <c r="N4" s="624" t="s">
        <v>281</v>
      </c>
      <c r="O4" s="619"/>
      <c r="P4" s="619"/>
      <c r="Q4" s="620"/>
      <c r="R4" s="621" t="s">
        <v>280</v>
      </c>
      <c r="S4" s="622"/>
      <c r="T4" s="622"/>
      <c r="U4" s="622"/>
      <c r="V4" s="622"/>
      <c r="W4" s="622"/>
      <c r="X4" s="623"/>
      <c r="Y4" s="612" t="s">
        <v>49</v>
      </c>
      <c r="Z4" s="617"/>
      <c r="AA4" s="617"/>
      <c r="AB4" s="617"/>
    </row>
    <row r="5" spans="1:30" s="363" customFormat="1" ht="37.5">
      <c r="A5" s="614"/>
      <c r="B5" s="364" t="s">
        <v>50</v>
      </c>
      <c r="C5" s="364" t="s">
        <v>282</v>
      </c>
      <c r="D5" s="364" t="s">
        <v>56</v>
      </c>
      <c r="E5" s="365" t="s">
        <v>8</v>
      </c>
      <c r="F5" s="364" t="s">
        <v>50</v>
      </c>
      <c r="G5" s="365" t="s">
        <v>283</v>
      </c>
      <c r="H5" s="365" t="s">
        <v>284</v>
      </c>
      <c r="I5" s="364" t="s">
        <v>52</v>
      </c>
      <c r="J5" s="364" t="s">
        <v>54</v>
      </c>
      <c r="K5" s="364" t="s">
        <v>53</v>
      </c>
      <c r="L5" s="365" t="s">
        <v>8</v>
      </c>
      <c r="M5" s="614"/>
      <c r="N5" s="365" t="s">
        <v>50</v>
      </c>
      <c r="O5" s="364" t="s">
        <v>285</v>
      </c>
      <c r="P5" s="364" t="s">
        <v>56</v>
      </c>
      <c r="Q5" s="365" t="s">
        <v>8</v>
      </c>
      <c r="R5" s="364" t="s">
        <v>50</v>
      </c>
      <c r="S5" s="365" t="s">
        <v>283</v>
      </c>
      <c r="T5" s="364" t="s">
        <v>284</v>
      </c>
      <c r="U5" s="364" t="s">
        <v>52</v>
      </c>
      <c r="V5" s="364" t="s">
        <v>54</v>
      </c>
      <c r="W5" s="364" t="s">
        <v>286</v>
      </c>
      <c r="X5" s="365" t="s">
        <v>8</v>
      </c>
      <c r="Y5" s="614"/>
      <c r="Z5" s="618"/>
      <c r="AA5" s="618"/>
      <c r="AB5" s="618"/>
    </row>
    <row r="6" spans="1:30" s="369" customFormat="1" ht="18.75">
      <c r="A6" s="366" t="s">
        <v>63</v>
      </c>
      <c r="B6" s="367">
        <f>SUM(B7:B19)</f>
        <v>8223919913.406065</v>
      </c>
      <c r="C6" s="367">
        <f>SUM(C7:C19)</f>
        <v>433555766.84000009</v>
      </c>
      <c r="D6" s="367">
        <f>SUM(D7:D19)</f>
        <v>6155461.8800000111</v>
      </c>
      <c r="E6" s="367">
        <f t="shared" ref="E6:W6" si="0">SUM(E7:E19)</f>
        <v>8663631142.1260662</v>
      </c>
      <c r="F6" s="367">
        <f t="shared" si="0"/>
        <v>96961829.25999999</v>
      </c>
      <c r="G6" s="367">
        <f t="shared" si="0"/>
        <v>25387972.450000003</v>
      </c>
      <c r="H6" s="367">
        <f t="shared" si="0"/>
        <v>24533383.400000002</v>
      </c>
      <c r="I6" s="367">
        <f t="shared" si="0"/>
        <v>1434442568.2099998</v>
      </c>
      <c r="J6" s="367">
        <f t="shared" si="0"/>
        <v>61374495</v>
      </c>
      <c r="K6" s="367">
        <f t="shared" si="0"/>
        <v>261711513.50000003</v>
      </c>
      <c r="L6" s="367">
        <f t="shared" si="0"/>
        <v>1904411761.8200002</v>
      </c>
      <c r="M6" s="367">
        <f t="shared" si="0"/>
        <v>10568042903.946068</v>
      </c>
      <c r="N6" s="367">
        <f t="shared" si="0"/>
        <v>8401150164.8561077</v>
      </c>
      <c r="O6" s="367">
        <f t="shared" si="0"/>
        <v>349683246.97000003</v>
      </c>
      <c r="P6" s="367">
        <f t="shared" si="0"/>
        <v>751272.96000000008</v>
      </c>
      <c r="Q6" s="367">
        <f>SUM(Q7:Q19)</f>
        <v>8751584684.7861061</v>
      </c>
      <c r="R6" s="367">
        <f t="shared" si="0"/>
        <v>103069426.10000001</v>
      </c>
      <c r="S6" s="367">
        <f t="shared" si="0"/>
        <v>26127084.750000004</v>
      </c>
      <c r="T6" s="367">
        <f t="shared" si="0"/>
        <v>18833553.219999999</v>
      </c>
      <c r="U6" s="367">
        <f t="shared" si="0"/>
        <v>1445715259.1000001</v>
      </c>
      <c r="V6" s="367">
        <f t="shared" si="0"/>
        <v>76021770</v>
      </c>
      <c r="W6" s="367">
        <f t="shared" si="0"/>
        <v>246535233.47999999</v>
      </c>
      <c r="X6" s="367">
        <f>SUM(X7:X19)</f>
        <v>1916302326.6500001</v>
      </c>
      <c r="Y6" s="367">
        <f t="shared" ref="Y6:Y19" si="1">SUM(X6,Q6)</f>
        <v>10667887011.436106</v>
      </c>
      <c r="Z6" s="368">
        <f>SUM(Q6-E6)/E6*100</f>
        <v>1.0152041472815518</v>
      </c>
      <c r="AA6" s="368">
        <f>SUM(X6-L6)/L6*100</f>
        <v>0.62436942831294007</v>
      </c>
      <c r="AB6" s="368">
        <f>SUM(Y6-M6)/M6*100</f>
        <v>0.94477386586646528</v>
      </c>
      <c r="AC6" s="511"/>
      <c r="AD6" s="511"/>
    </row>
    <row r="7" spans="1:30" ht="18.75">
      <c r="A7" s="370" t="s">
        <v>64</v>
      </c>
      <c r="B7" s="371">
        <v>764842719.50129628</v>
      </c>
      <c r="C7" s="371">
        <v>18335546.190000001</v>
      </c>
      <c r="D7" s="371">
        <v>125</v>
      </c>
      <c r="E7" s="372">
        <f t="shared" ref="E7:E19" si="2">SUM(B7:D7)</f>
        <v>783178390.69129634</v>
      </c>
      <c r="F7" s="373">
        <v>8108572.0999999996</v>
      </c>
      <c r="G7" s="374">
        <v>1686980</v>
      </c>
      <c r="H7" s="375">
        <v>71233</v>
      </c>
      <c r="I7" s="371">
        <v>177924979.80000001</v>
      </c>
      <c r="J7" s="371">
        <v>5317200</v>
      </c>
      <c r="K7" s="371">
        <v>25585143.489999998</v>
      </c>
      <c r="L7" s="376">
        <f t="shared" ref="L7:L19" si="3">SUM(F7:K7)</f>
        <v>218694108.39000002</v>
      </c>
      <c r="M7" s="377">
        <f t="shared" ref="M7:M19" si="4">E7+L7</f>
        <v>1001872499.0812963</v>
      </c>
      <c r="N7" s="375">
        <v>809315052.23265851</v>
      </c>
      <c r="O7" s="373">
        <v>17181490.609999999</v>
      </c>
      <c r="P7" s="373">
        <v>6124.6299999999992</v>
      </c>
      <c r="Q7" s="372">
        <f>SUM(N7:P7)</f>
        <v>826502667.47265851</v>
      </c>
      <c r="R7" s="378">
        <v>7666473.7400000002</v>
      </c>
      <c r="S7" s="375">
        <v>1948150</v>
      </c>
      <c r="T7" s="373">
        <v>74811.259999999995</v>
      </c>
      <c r="U7" s="371">
        <v>174922654.79000002</v>
      </c>
      <c r="V7" s="371">
        <v>6893600</v>
      </c>
      <c r="W7" s="371">
        <v>25011243.739999995</v>
      </c>
      <c r="X7" s="376">
        <f t="shared" ref="X7:X19" si="5">SUM(R7:W7)</f>
        <v>216516933.53000003</v>
      </c>
      <c r="Y7" s="377">
        <f t="shared" si="1"/>
        <v>1043019601.0026586</v>
      </c>
      <c r="Z7" s="379">
        <f t="shared" ref="Z7:Z19" si="6">IF(E7=0,0,(Q7-E7)/E7)*100</f>
        <v>5.5318529336746227</v>
      </c>
      <c r="AA7" s="379">
        <f t="shared" ref="AA7:AA19" si="7">IF(L7=0,0,(X7-L7)/L7)*100</f>
        <v>-0.99553429949626282</v>
      </c>
      <c r="AB7" s="372">
        <f t="shared" ref="AB7:AB19" si="8">IF(M7=0,0,(Y7-M7)/M7)*100</f>
        <v>4.1070198013313695</v>
      </c>
      <c r="AC7" s="511"/>
      <c r="AD7" s="512"/>
    </row>
    <row r="8" spans="1:30" ht="18.75">
      <c r="A8" s="370" t="s">
        <v>65</v>
      </c>
      <c r="B8" s="371">
        <v>839371863.10968339</v>
      </c>
      <c r="C8" s="371">
        <v>19390004.649999999</v>
      </c>
      <c r="D8" s="371">
        <v>765859.55</v>
      </c>
      <c r="E8" s="372">
        <f t="shared" si="2"/>
        <v>859527727.30968332</v>
      </c>
      <c r="F8" s="373">
        <v>8158379.5999999996</v>
      </c>
      <c r="G8" s="373">
        <v>1743849.38</v>
      </c>
      <c r="H8" s="375">
        <v>164834.4</v>
      </c>
      <c r="I8" s="371">
        <v>252126694.19999999</v>
      </c>
      <c r="J8" s="371">
        <v>4491600</v>
      </c>
      <c r="K8" s="371">
        <v>33868840.730000004</v>
      </c>
      <c r="L8" s="376">
        <f t="shared" si="3"/>
        <v>300554198.31</v>
      </c>
      <c r="M8" s="377">
        <f t="shared" si="4"/>
        <v>1160081925.6196833</v>
      </c>
      <c r="N8" s="375">
        <v>883215165.44554901</v>
      </c>
      <c r="O8" s="373">
        <v>18404883.59</v>
      </c>
      <c r="P8" s="373">
        <v>22850.52</v>
      </c>
      <c r="Q8" s="372">
        <f t="shared" ref="Q8:Q38" si="9">SUM(N8:P8)</f>
        <v>901642899.55554903</v>
      </c>
      <c r="R8" s="375">
        <v>9340241.9600000009</v>
      </c>
      <c r="S8" s="375">
        <v>2127675</v>
      </c>
      <c r="T8" s="373">
        <v>64132</v>
      </c>
      <c r="U8" s="371">
        <v>275218756.41999996</v>
      </c>
      <c r="V8" s="371">
        <v>6412480</v>
      </c>
      <c r="W8" s="371">
        <v>30758583.030000005</v>
      </c>
      <c r="X8" s="376">
        <f t="shared" si="5"/>
        <v>323921868.40999997</v>
      </c>
      <c r="Y8" s="377">
        <f t="shared" si="1"/>
        <v>1225564767.965549</v>
      </c>
      <c r="Z8" s="379">
        <f t="shared" si="6"/>
        <v>4.8998038001270698</v>
      </c>
      <c r="AA8" s="379">
        <f t="shared" si="7"/>
        <v>7.7748606512220126</v>
      </c>
      <c r="AB8" s="372">
        <f t="shared" si="8"/>
        <v>5.6446739579091902</v>
      </c>
      <c r="AC8" s="511"/>
      <c r="AD8" s="512"/>
    </row>
    <row r="9" spans="1:30" ht="18.75">
      <c r="A9" s="370" t="s">
        <v>66</v>
      </c>
      <c r="B9" s="371">
        <v>760997207.13364255</v>
      </c>
      <c r="C9" s="371">
        <v>18366602.890000001</v>
      </c>
      <c r="D9" s="371">
        <v>25350.78</v>
      </c>
      <c r="E9" s="372">
        <f t="shared" si="2"/>
        <v>779389160.80364251</v>
      </c>
      <c r="F9" s="373">
        <v>9362214.5099999998</v>
      </c>
      <c r="G9" s="373">
        <v>973770</v>
      </c>
      <c r="H9" s="375">
        <v>74117.319999999992</v>
      </c>
      <c r="I9" s="371">
        <v>232330109.02999997</v>
      </c>
      <c r="J9" s="371">
        <v>4335925</v>
      </c>
      <c r="K9" s="371">
        <v>24077174.389999997</v>
      </c>
      <c r="L9" s="376">
        <f t="shared" si="3"/>
        <v>271153310.25</v>
      </c>
      <c r="M9" s="377">
        <f t="shared" si="4"/>
        <v>1050542471.0536425</v>
      </c>
      <c r="N9" s="375">
        <v>792142624.26152229</v>
      </c>
      <c r="O9" s="373">
        <v>17590894.919999991</v>
      </c>
      <c r="P9" s="373">
        <v>31534.35</v>
      </c>
      <c r="Q9" s="372">
        <f t="shared" si="9"/>
        <v>809765053.53152227</v>
      </c>
      <c r="R9" s="375">
        <v>10334886.280000001</v>
      </c>
      <c r="S9" s="375">
        <v>1786800</v>
      </c>
      <c r="T9" s="373">
        <v>78032</v>
      </c>
      <c r="U9" s="371">
        <v>207810967.74000001</v>
      </c>
      <c r="V9" s="371">
        <v>6632940</v>
      </c>
      <c r="W9" s="371">
        <v>23186683.369999994</v>
      </c>
      <c r="X9" s="376">
        <f t="shared" si="5"/>
        <v>249830309.39000002</v>
      </c>
      <c r="Y9" s="377">
        <f t="shared" si="1"/>
        <v>1059595362.9215223</v>
      </c>
      <c r="Z9" s="379">
        <f t="shared" si="6"/>
        <v>3.897397379321855</v>
      </c>
      <c r="AA9" s="379">
        <f t="shared" si="7"/>
        <v>-7.8638172775174455</v>
      </c>
      <c r="AB9" s="372">
        <f t="shared" si="8"/>
        <v>0.8617349719140952</v>
      </c>
      <c r="AC9" s="511"/>
      <c r="AD9" s="512"/>
    </row>
    <row r="10" spans="1:30" ht="18.75">
      <c r="A10" s="370" t="s">
        <v>67</v>
      </c>
      <c r="B10" s="371">
        <v>773848582.31636155</v>
      </c>
      <c r="C10" s="371">
        <v>33582228.370000005</v>
      </c>
      <c r="D10" s="371">
        <v>38606.490000000005</v>
      </c>
      <c r="E10" s="372">
        <f t="shared" si="2"/>
        <v>807469417.17636156</v>
      </c>
      <c r="F10" s="373">
        <v>9582917.9499999993</v>
      </c>
      <c r="G10" s="373">
        <v>1634182</v>
      </c>
      <c r="H10" s="375">
        <v>1114231.2</v>
      </c>
      <c r="I10" s="371">
        <v>139874516.25</v>
      </c>
      <c r="J10" s="371">
        <v>5053310</v>
      </c>
      <c r="K10" s="371">
        <v>26744869.129999999</v>
      </c>
      <c r="L10" s="376">
        <f t="shared" si="3"/>
        <v>184004026.53</v>
      </c>
      <c r="M10" s="377">
        <f t="shared" si="4"/>
        <v>991473443.70636153</v>
      </c>
      <c r="N10" s="375">
        <v>779479667.97691274</v>
      </c>
      <c r="O10" s="373">
        <v>34719975.840000004</v>
      </c>
      <c r="P10" s="373">
        <v>11163.82</v>
      </c>
      <c r="Q10" s="372">
        <f t="shared" si="9"/>
        <v>814210807.63691282</v>
      </c>
      <c r="R10" s="375">
        <v>10236527.66</v>
      </c>
      <c r="S10" s="375">
        <v>1707487.6</v>
      </c>
      <c r="T10" s="373">
        <v>854253.41999999993</v>
      </c>
      <c r="U10" s="371">
        <v>150077366.35999998</v>
      </c>
      <c r="V10" s="371">
        <v>6672270</v>
      </c>
      <c r="W10" s="371">
        <v>26000665.699999999</v>
      </c>
      <c r="X10" s="376">
        <f t="shared" si="5"/>
        <v>195548570.73999998</v>
      </c>
      <c r="Y10" s="377">
        <f t="shared" si="1"/>
        <v>1009759378.3769128</v>
      </c>
      <c r="Z10" s="379">
        <f t="shared" si="6"/>
        <v>0.83487873560898673</v>
      </c>
      <c r="AA10" s="379">
        <f t="shared" si="7"/>
        <v>6.274071512297998</v>
      </c>
      <c r="AB10" s="372">
        <f t="shared" si="8"/>
        <v>1.8443191581807943</v>
      </c>
      <c r="AC10" s="511"/>
      <c r="AD10" s="512"/>
    </row>
    <row r="11" spans="1:30" ht="18.75">
      <c r="A11" s="370" t="s">
        <v>68</v>
      </c>
      <c r="B11" s="371">
        <v>839913378.08370876</v>
      </c>
      <c r="C11" s="371">
        <v>62695989.090000011</v>
      </c>
      <c r="D11" s="371">
        <v>365945.24000000005</v>
      </c>
      <c r="E11" s="372">
        <f t="shared" si="2"/>
        <v>902975312.41370881</v>
      </c>
      <c r="F11" s="373">
        <v>9054572.4399999995</v>
      </c>
      <c r="G11" s="373">
        <v>2320659.44</v>
      </c>
      <c r="H11" s="375">
        <v>1453669.82</v>
      </c>
      <c r="I11" s="371">
        <v>118999427.68000004</v>
      </c>
      <c r="J11" s="371">
        <v>6578000</v>
      </c>
      <c r="K11" s="371">
        <v>30208845.460000001</v>
      </c>
      <c r="L11" s="376">
        <f t="shared" si="3"/>
        <v>168615174.84000006</v>
      </c>
      <c r="M11" s="377">
        <f t="shared" si="4"/>
        <v>1071590487.2537088</v>
      </c>
      <c r="N11" s="375">
        <v>860789149.9482758</v>
      </c>
      <c r="O11" s="373">
        <v>54161164.88000001</v>
      </c>
      <c r="P11" s="373">
        <v>13635.68</v>
      </c>
      <c r="Q11" s="372">
        <f t="shared" si="9"/>
        <v>914963950.50827575</v>
      </c>
      <c r="R11" s="375">
        <v>9546484.9499999993</v>
      </c>
      <c r="S11" s="375">
        <v>2246187.08</v>
      </c>
      <c r="T11" s="373">
        <v>1436875.6</v>
      </c>
      <c r="U11" s="371">
        <v>135212150</v>
      </c>
      <c r="V11" s="371">
        <v>7458970</v>
      </c>
      <c r="W11" s="371">
        <v>28645405.489999998</v>
      </c>
      <c r="X11" s="376">
        <f t="shared" si="5"/>
        <v>184546073.12</v>
      </c>
      <c r="Y11" s="377">
        <f t="shared" si="1"/>
        <v>1099510023.6282759</v>
      </c>
      <c r="Z11" s="379">
        <f t="shared" si="6"/>
        <v>1.3276817128610716</v>
      </c>
      <c r="AA11" s="379">
        <f t="shared" si="7"/>
        <v>9.4480809898141516</v>
      </c>
      <c r="AB11" s="372">
        <f t="shared" si="8"/>
        <v>2.6054296586861008</v>
      </c>
      <c r="AC11" s="511"/>
      <c r="AD11" s="512"/>
    </row>
    <row r="12" spans="1:30" ht="18.75">
      <c r="A12" s="370" t="s">
        <v>69</v>
      </c>
      <c r="B12" s="371">
        <v>609172364.52917838</v>
      </c>
      <c r="C12" s="371">
        <v>29355348.390000001</v>
      </c>
      <c r="D12" s="371">
        <v>863254.09</v>
      </c>
      <c r="E12" s="372">
        <f t="shared" si="2"/>
        <v>639390967.0091784</v>
      </c>
      <c r="F12" s="373">
        <v>7569783.0899999999</v>
      </c>
      <c r="G12" s="373">
        <v>1570563.5300000003</v>
      </c>
      <c r="H12" s="375">
        <v>1025173.5</v>
      </c>
      <c r="I12" s="371">
        <v>78637300.049999997</v>
      </c>
      <c r="J12" s="371">
        <v>3765280</v>
      </c>
      <c r="K12" s="371">
        <v>18951120.049999997</v>
      </c>
      <c r="L12" s="376">
        <f t="shared" si="3"/>
        <v>111519220.22</v>
      </c>
      <c r="M12" s="377">
        <f t="shared" si="4"/>
        <v>750910187.22917843</v>
      </c>
      <c r="N12" s="375">
        <v>604206317.92214072</v>
      </c>
      <c r="O12" s="373">
        <v>31741170.43</v>
      </c>
      <c r="P12" s="373">
        <v>19891</v>
      </c>
      <c r="Q12" s="372">
        <f t="shared" si="9"/>
        <v>635967379.35214067</v>
      </c>
      <c r="R12" s="375">
        <v>7585586.9800000004</v>
      </c>
      <c r="S12" s="375">
        <v>1596189</v>
      </c>
      <c r="T12" s="373">
        <v>886556.5</v>
      </c>
      <c r="U12" s="371">
        <v>78280701.280000001</v>
      </c>
      <c r="V12" s="371">
        <v>4465200</v>
      </c>
      <c r="W12" s="371">
        <v>17791338.029999997</v>
      </c>
      <c r="X12" s="376">
        <f t="shared" si="5"/>
        <v>110605571.79000001</v>
      </c>
      <c r="Y12" s="377">
        <f t="shared" si="1"/>
        <v>746572951.14214063</v>
      </c>
      <c r="Z12" s="379">
        <f t="shared" si="6"/>
        <v>-0.53544510849941196</v>
      </c>
      <c r="AA12" s="379">
        <f t="shared" si="7"/>
        <v>-0.81927440686689579</v>
      </c>
      <c r="AB12" s="379">
        <f t="shared" si="8"/>
        <v>-0.57759718283247552</v>
      </c>
      <c r="AC12" s="511"/>
      <c r="AD12" s="512"/>
    </row>
    <row r="13" spans="1:30" ht="18.75">
      <c r="A13" s="370" t="s">
        <v>70</v>
      </c>
      <c r="B13" s="371">
        <v>472579773.92105353</v>
      </c>
      <c r="C13" s="371">
        <v>31554835.819999997</v>
      </c>
      <c r="D13" s="371">
        <v>46546.25</v>
      </c>
      <c r="E13" s="372">
        <f t="shared" si="2"/>
        <v>504181155.99105352</v>
      </c>
      <c r="F13" s="373">
        <v>6271609.3900000006</v>
      </c>
      <c r="G13" s="373">
        <v>1537676</v>
      </c>
      <c r="H13" s="375">
        <v>2648045</v>
      </c>
      <c r="I13" s="371">
        <v>63710008.490000024</v>
      </c>
      <c r="J13" s="371">
        <v>3540160</v>
      </c>
      <c r="K13" s="371">
        <v>15357986.239999996</v>
      </c>
      <c r="L13" s="376">
        <f t="shared" si="3"/>
        <v>93065485.12000002</v>
      </c>
      <c r="M13" s="377">
        <f t="shared" si="4"/>
        <v>597246641.11105359</v>
      </c>
      <c r="N13" s="375">
        <v>469478869.80051774</v>
      </c>
      <c r="O13" s="373">
        <v>24854808.560000006</v>
      </c>
      <c r="P13" s="373">
        <v>61865.73</v>
      </c>
      <c r="Q13" s="372">
        <f t="shared" si="9"/>
        <v>494395544.09051776</v>
      </c>
      <c r="R13" s="375">
        <v>7926428.2300000004</v>
      </c>
      <c r="S13" s="375">
        <v>1516308</v>
      </c>
      <c r="T13" s="373">
        <v>2275430.12</v>
      </c>
      <c r="U13" s="371">
        <v>64977846.609999999</v>
      </c>
      <c r="V13" s="371">
        <v>3912700</v>
      </c>
      <c r="W13" s="371">
        <v>14274575</v>
      </c>
      <c r="X13" s="376">
        <f t="shared" si="5"/>
        <v>94883287.960000008</v>
      </c>
      <c r="Y13" s="377">
        <f t="shared" si="1"/>
        <v>589278832.0505178</v>
      </c>
      <c r="Z13" s="379">
        <f t="shared" si="6"/>
        <v>-1.9408920353836874</v>
      </c>
      <c r="AA13" s="379">
        <f t="shared" si="7"/>
        <v>1.9532513451749451</v>
      </c>
      <c r="AB13" s="379">
        <f t="shared" si="8"/>
        <v>-1.3340902253905238</v>
      </c>
      <c r="AC13" s="511"/>
      <c r="AD13" s="512"/>
    </row>
    <row r="14" spans="1:30" ht="18.75">
      <c r="A14" s="370" t="s">
        <v>71</v>
      </c>
      <c r="B14" s="371">
        <v>606770807.75520337</v>
      </c>
      <c r="C14" s="371">
        <v>29464124.749999993</v>
      </c>
      <c r="D14" s="371">
        <v>545909.0900000002</v>
      </c>
      <c r="E14" s="372">
        <f t="shared" si="2"/>
        <v>636780841.5952034</v>
      </c>
      <c r="F14" s="373">
        <v>12233613.830000002</v>
      </c>
      <c r="G14" s="373">
        <v>2004732.1200000003</v>
      </c>
      <c r="H14" s="375">
        <v>4406643.18</v>
      </c>
      <c r="I14" s="371">
        <v>66001526.860000007</v>
      </c>
      <c r="J14" s="371">
        <v>5269420</v>
      </c>
      <c r="K14" s="371">
        <v>14966279.060000001</v>
      </c>
      <c r="L14" s="376">
        <f t="shared" si="3"/>
        <v>104882215.05000001</v>
      </c>
      <c r="M14" s="377">
        <f t="shared" si="4"/>
        <v>741663056.64520335</v>
      </c>
      <c r="N14" s="375">
        <v>612226846.57925105</v>
      </c>
      <c r="O14" s="373">
        <v>25706391.809999999</v>
      </c>
      <c r="P14" s="373">
        <v>31067.440000000002</v>
      </c>
      <c r="Q14" s="372">
        <f t="shared" si="9"/>
        <v>637964305.82925105</v>
      </c>
      <c r="R14" s="375">
        <v>11247060.359999999</v>
      </c>
      <c r="S14" s="375">
        <v>2134190.0500000003</v>
      </c>
      <c r="T14" s="373">
        <v>3279150.27</v>
      </c>
      <c r="U14" s="371">
        <v>66682470.590000004</v>
      </c>
      <c r="V14" s="371">
        <v>6770770</v>
      </c>
      <c r="W14" s="371">
        <v>14242879.290000003</v>
      </c>
      <c r="X14" s="376">
        <f t="shared" si="5"/>
        <v>104356520.56000002</v>
      </c>
      <c r="Y14" s="377">
        <f t="shared" si="1"/>
        <v>742320826.38925111</v>
      </c>
      <c r="Z14" s="379">
        <f t="shared" si="6"/>
        <v>0.18585110555194281</v>
      </c>
      <c r="AA14" s="379">
        <f t="shared" si="7"/>
        <v>-0.5012236724304332</v>
      </c>
      <c r="AB14" s="379">
        <f t="shared" si="8"/>
        <v>8.8688487063529817E-2</v>
      </c>
      <c r="AC14" s="511"/>
      <c r="AD14" s="512"/>
    </row>
    <row r="15" spans="1:30" ht="18.75">
      <c r="A15" s="370" t="s">
        <v>72</v>
      </c>
      <c r="B15" s="371">
        <v>586616910.82732582</v>
      </c>
      <c r="C15" s="371">
        <v>25012101.799999997</v>
      </c>
      <c r="D15" s="371">
        <v>10377.539999999999</v>
      </c>
      <c r="E15" s="372">
        <f t="shared" si="2"/>
        <v>611639390.16732574</v>
      </c>
      <c r="F15" s="373">
        <v>6208502.2999999998</v>
      </c>
      <c r="G15" s="373">
        <v>1793558.7</v>
      </c>
      <c r="H15" s="375">
        <v>2893156.19</v>
      </c>
      <c r="I15" s="371">
        <v>70995048.040000007</v>
      </c>
      <c r="J15" s="371">
        <v>4969180</v>
      </c>
      <c r="K15" s="371">
        <v>21116368.629999999</v>
      </c>
      <c r="L15" s="376">
        <f t="shared" si="3"/>
        <v>107975813.86</v>
      </c>
      <c r="M15" s="377">
        <f t="shared" si="4"/>
        <v>719615204.02732575</v>
      </c>
      <c r="N15" s="375">
        <v>592142426.01220572</v>
      </c>
      <c r="O15" s="373">
        <v>28091985.810000006</v>
      </c>
      <c r="P15" s="373">
        <v>44123.43</v>
      </c>
      <c r="Q15" s="372">
        <f t="shared" si="9"/>
        <v>620278535.25220573</v>
      </c>
      <c r="R15" s="375">
        <v>6831164.6899999995</v>
      </c>
      <c r="S15" s="375">
        <v>1993718.94</v>
      </c>
      <c r="T15" s="373">
        <v>2290282.44</v>
      </c>
      <c r="U15" s="371">
        <v>70124483.959999993</v>
      </c>
      <c r="V15" s="371">
        <v>6234950</v>
      </c>
      <c r="W15" s="371">
        <v>18677559.739999998</v>
      </c>
      <c r="X15" s="376">
        <f t="shared" si="5"/>
        <v>106152159.76999998</v>
      </c>
      <c r="Y15" s="377">
        <f t="shared" si="1"/>
        <v>726430695.02220571</v>
      </c>
      <c r="Z15" s="379">
        <f t="shared" si="6"/>
        <v>1.4124572785471829</v>
      </c>
      <c r="AA15" s="379">
        <f t="shared" si="7"/>
        <v>-1.6889468343017484</v>
      </c>
      <c r="AB15" s="379">
        <f t="shared" si="8"/>
        <v>0.94710213969036117</v>
      </c>
      <c r="AC15" s="511"/>
      <c r="AD15" s="512"/>
    </row>
    <row r="16" spans="1:30" s="495" customFormat="1" ht="18.75">
      <c r="A16" s="492" t="s">
        <v>73</v>
      </c>
      <c r="B16" s="493">
        <v>688901753.58283198</v>
      </c>
      <c r="C16" s="493">
        <v>37707896.360000014</v>
      </c>
      <c r="D16" s="493">
        <v>2933959.6800000099</v>
      </c>
      <c r="E16" s="491">
        <f t="shared" si="2"/>
        <v>729543609.62283206</v>
      </c>
      <c r="F16" s="373">
        <v>7505699.4500000002</v>
      </c>
      <c r="G16" s="373">
        <v>2479792.1500000004</v>
      </c>
      <c r="H16" s="375">
        <v>4082404.85</v>
      </c>
      <c r="I16" s="493">
        <v>96056662.359999985</v>
      </c>
      <c r="J16" s="493">
        <v>6596580</v>
      </c>
      <c r="K16" s="493">
        <v>21318259.360000007</v>
      </c>
      <c r="L16" s="494">
        <f t="shared" si="3"/>
        <v>138039398.16999999</v>
      </c>
      <c r="M16" s="377">
        <f t="shared" si="4"/>
        <v>867583007.79283202</v>
      </c>
      <c r="N16" s="375">
        <v>709533974.6099999</v>
      </c>
      <c r="O16" s="373">
        <v>36110772.729999997</v>
      </c>
      <c r="P16" s="373">
        <v>467999.93</v>
      </c>
      <c r="Q16" s="491">
        <f t="shared" si="9"/>
        <v>746112747.26999986</v>
      </c>
      <c r="R16" s="375">
        <v>9030000.75</v>
      </c>
      <c r="S16" s="375">
        <v>2678624.3100000005</v>
      </c>
      <c r="T16" s="373">
        <v>3087094.4199999995</v>
      </c>
      <c r="U16" s="493">
        <v>87191756.909999996</v>
      </c>
      <c r="V16" s="493">
        <v>7250370</v>
      </c>
      <c r="W16" s="493">
        <v>19522623.520000007</v>
      </c>
      <c r="X16" s="494">
        <f t="shared" si="5"/>
        <v>128760469.91000001</v>
      </c>
      <c r="Y16" s="377">
        <f t="shared" si="1"/>
        <v>874873217.17999983</v>
      </c>
      <c r="Z16" s="491">
        <f t="shared" si="6"/>
        <v>2.2711647979116569</v>
      </c>
      <c r="AA16" s="491">
        <f t="shared" si="7"/>
        <v>-6.7219419839636476</v>
      </c>
      <c r="AB16" s="491">
        <f t="shared" si="8"/>
        <v>0.84028955404675498</v>
      </c>
      <c r="AC16" s="511"/>
      <c r="AD16" s="513"/>
    </row>
    <row r="17" spans="1:31" ht="18.75">
      <c r="A17" s="370" t="s">
        <v>74</v>
      </c>
      <c r="B17" s="371">
        <v>492909546.94098991</v>
      </c>
      <c r="C17" s="371">
        <v>47784473.970000006</v>
      </c>
      <c r="D17" s="371">
        <v>93611.219999999696</v>
      </c>
      <c r="E17" s="372">
        <f t="shared" si="2"/>
        <v>540787632.13098991</v>
      </c>
      <c r="F17" s="373">
        <v>4550285.8499999996</v>
      </c>
      <c r="G17" s="380">
        <v>1768215.42</v>
      </c>
      <c r="H17" s="375">
        <v>2936788.17</v>
      </c>
      <c r="I17" s="371">
        <v>62284483.760000005</v>
      </c>
      <c r="J17" s="371">
        <v>7065760</v>
      </c>
      <c r="K17" s="371">
        <v>15435674.110000003</v>
      </c>
      <c r="L17" s="376">
        <f t="shared" si="3"/>
        <v>94041207.310000002</v>
      </c>
      <c r="M17" s="377">
        <f t="shared" si="4"/>
        <v>634828839.44098997</v>
      </c>
      <c r="N17" s="375">
        <v>495209046.2460373</v>
      </c>
      <c r="O17" s="373">
        <v>34689940.900000006</v>
      </c>
      <c r="P17" s="373">
        <v>10904.9</v>
      </c>
      <c r="Q17" s="372">
        <f t="shared" si="9"/>
        <v>529909892.04603732</v>
      </c>
      <c r="R17" s="375">
        <v>5757514.5</v>
      </c>
      <c r="S17" s="375">
        <v>1560752.8000000003</v>
      </c>
      <c r="T17" s="373">
        <v>2292987.4900000002</v>
      </c>
      <c r="U17" s="371">
        <v>61186984.609999992</v>
      </c>
      <c r="V17" s="371">
        <v>8049700</v>
      </c>
      <c r="W17" s="371">
        <v>14475709.779999999</v>
      </c>
      <c r="X17" s="376">
        <f t="shared" si="5"/>
        <v>93323649.179999992</v>
      </c>
      <c r="Y17" s="377">
        <f t="shared" si="1"/>
        <v>623233541.22603726</v>
      </c>
      <c r="Z17" s="379">
        <f t="shared" si="6"/>
        <v>-2.0114624371286989</v>
      </c>
      <c r="AA17" s="379">
        <f t="shared" si="7"/>
        <v>-0.76302522109763216</v>
      </c>
      <c r="AB17" s="379">
        <f t="shared" si="8"/>
        <v>-1.8265235437575831</v>
      </c>
      <c r="AC17" s="511"/>
      <c r="AD17" s="512"/>
    </row>
    <row r="18" spans="1:31" ht="18.75">
      <c r="A18" s="370" t="s">
        <v>75</v>
      </c>
      <c r="B18" s="371">
        <v>551796495.29214871</v>
      </c>
      <c r="C18" s="371">
        <v>80306614.560000002</v>
      </c>
      <c r="D18" s="371">
        <v>465627.950000001</v>
      </c>
      <c r="E18" s="372">
        <f t="shared" si="2"/>
        <v>632568737.80214882</v>
      </c>
      <c r="F18" s="373">
        <v>5809550</v>
      </c>
      <c r="G18" s="380">
        <v>2306830.0500000003</v>
      </c>
      <c r="H18" s="375">
        <v>3033757.2699999996</v>
      </c>
      <c r="I18" s="371">
        <v>60903694.790000007</v>
      </c>
      <c r="J18" s="371">
        <v>4073880</v>
      </c>
      <c r="K18" s="371">
        <v>14080952.850000001</v>
      </c>
      <c r="L18" s="376">
        <f t="shared" si="3"/>
        <v>90208664.960000008</v>
      </c>
      <c r="M18" s="377">
        <f t="shared" si="4"/>
        <v>722777402.76214886</v>
      </c>
      <c r="N18" s="375">
        <v>553478125.60824502</v>
      </c>
      <c r="O18" s="373">
        <v>26429766.890000001</v>
      </c>
      <c r="P18" s="373">
        <v>30014.53</v>
      </c>
      <c r="Q18" s="372">
        <f t="shared" si="9"/>
        <v>579937907.02824497</v>
      </c>
      <c r="R18" s="375">
        <v>5696079.5</v>
      </c>
      <c r="S18" s="375">
        <v>2155742.3600000003</v>
      </c>
      <c r="T18" s="373">
        <v>1781106.7000000004</v>
      </c>
      <c r="U18" s="371">
        <v>61444184.420000002</v>
      </c>
      <c r="V18" s="371">
        <v>4994820</v>
      </c>
      <c r="W18" s="371">
        <v>13947966.790000003</v>
      </c>
      <c r="X18" s="376">
        <f t="shared" si="5"/>
        <v>90019899.770000011</v>
      </c>
      <c r="Y18" s="377">
        <f t="shared" si="1"/>
        <v>669957806.79824495</v>
      </c>
      <c r="Z18" s="379">
        <f t="shared" si="6"/>
        <v>-8.3201757577791362</v>
      </c>
      <c r="AA18" s="379">
        <f t="shared" si="7"/>
        <v>-0.20925394482192947</v>
      </c>
      <c r="AB18" s="379">
        <f t="shared" si="8"/>
        <v>-7.3078648781837678</v>
      </c>
      <c r="AC18" s="511"/>
      <c r="AD18" s="512"/>
    </row>
    <row r="19" spans="1:31" ht="18.75">
      <c r="A19" s="370" t="s">
        <v>118</v>
      </c>
      <c r="B19" s="371">
        <v>236198510.41264087</v>
      </c>
      <c r="C19" s="371"/>
      <c r="D19" s="371">
        <v>289</v>
      </c>
      <c r="E19" s="372">
        <f t="shared" si="2"/>
        <v>236198799.41264087</v>
      </c>
      <c r="F19" s="373">
        <v>2546128.75</v>
      </c>
      <c r="G19" s="374">
        <v>3567163.66</v>
      </c>
      <c r="H19" s="375">
        <v>629329.5</v>
      </c>
      <c r="I19" s="371">
        <v>14598116.9</v>
      </c>
      <c r="J19" s="371">
        <v>318200</v>
      </c>
      <c r="K19" s="371"/>
      <c r="L19" s="376">
        <f t="shared" si="3"/>
        <v>21658938.810000002</v>
      </c>
      <c r="M19" s="377">
        <f t="shared" si="4"/>
        <v>257857738.22264087</v>
      </c>
      <c r="N19" s="375">
        <v>239932898.21279117</v>
      </c>
      <c r="O19" s="373">
        <v>0</v>
      </c>
      <c r="P19" s="373">
        <v>97</v>
      </c>
      <c r="Q19" s="372">
        <f t="shared" si="9"/>
        <v>239932995.21279117</v>
      </c>
      <c r="R19" s="378">
        <v>1870976.5</v>
      </c>
      <c r="S19" s="375">
        <v>2675259.6100000003</v>
      </c>
      <c r="T19" s="373">
        <v>432841</v>
      </c>
      <c r="U19" s="371">
        <v>12584935.41</v>
      </c>
      <c r="V19" s="371">
        <v>273000</v>
      </c>
      <c r="W19" s="371"/>
      <c r="X19" s="376">
        <f t="shared" si="5"/>
        <v>17837012.52</v>
      </c>
      <c r="Y19" s="377">
        <f t="shared" si="1"/>
        <v>257770007.73279119</v>
      </c>
      <c r="Z19" s="379">
        <f t="shared" si="6"/>
        <v>1.5809546066432965</v>
      </c>
      <c r="AA19" s="379">
        <f t="shared" si="7"/>
        <v>-17.645953587695658</v>
      </c>
      <c r="AB19" s="379">
        <f t="shared" si="8"/>
        <v>-3.4022826095658182E-2</v>
      </c>
      <c r="AC19" s="511"/>
      <c r="AD19" s="512"/>
    </row>
    <row r="20" spans="1:31" s="369" customFormat="1" ht="18.75">
      <c r="A20" s="366" t="s">
        <v>77</v>
      </c>
      <c r="B20" s="367">
        <f>SUM(B21:B38)</f>
        <v>689412547.77256393</v>
      </c>
      <c r="C20" s="367">
        <f>SUM(C21:C38)</f>
        <v>2811379.6399999997</v>
      </c>
      <c r="D20" s="367">
        <f>SUM(D21:D38)</f>
        <v>1462</v>
      </c>
      <c r="E20" s="367">
        <f t="shared" ref="E20:Y20" si="10">SUM(E21:E38)</f>
        <v>692225389.4125638</v>
      </c>
      <c r="F20" s="367">
        <f t="shared" si="10"/>
        <v>7110016.0200000005</v>
      </c>
      <c r="G20" s="381">
        <f t="shared" si="10"/>
        <v>14176096.800000001</v>
      </c>
      <c r="H20" s="367">
        <f t="shared" si="10"/>
        <v>15927676.029999999</v>
      </c>
      <c r="I20" s="367">
        <f t="shared" si="10"/>
        <v>766220276.72000003</v>
      </c>
      <c r="J20" s="367">
        <f t="shared" si="10"/>
        <v>13263408</v>
      </c>
      <c r="K20" s="367">
        <f t="shared" si="10"/>
        <v>6892213.5799999991</v>
      </c>
      <c r="L20" s="367">
        <f t="shared" si="10"/>
        <v>823589687.14999998</v>
      </c>
      <c r="M20" s="367">
        <f t="shared" si="10"/>
        <v>1515815076.5625639</v>
      </c>
      <c r="N20" s="367">
        <f t="shared" si="10"/>
        <v>690993185.58927679</v>
      </c>
      <c r="O20" s="367">
        <f t="shared" si="10"/>
        <v>3024812.0599999996</v>
      </c>
      <c r="P20" s="367">
        <f t="shared" si="10"/>
        <v>74789.13</v>
      </c>
      <c r="Q20" s="367">
        <f t="shared" si="10"/>
        <v>694092786.77927673</v>
      </c>
      <c r="R20" s="367">
        <f t="shared" si="10"/>
        <v>6469571.0029674545</v>
      </c>
      <c r="S20" s="367">
        <f t="shared" si="10"/>
        <v>13535933.699999999</v>
      </c>
      <c r="T20" s="367">
        <f t="shared" si="10"/>
        <v>17062461.490000002</v>
      </c>
      <c r="U20" s="367">
        <f t="shared" si="10"/>
        <v>883653167.24000001</v>
      </c>
      <c r="V20" s="367">
        <f t="shared" si="10"/>
        <v>14812724</v>
      </c>
      <c r="W20" s="367">
        <f t="shared" si="10"/>
        <v>403197.05</v>
      </c>
      <c r="X20" s="367">
        <f t="shared" si="10"/>
        <v>935937054.48296762</v>
      </c>
      <c r="Y20" s="367">
        <f t="shared" si="10"/>
        <v>1630029841.2622442</v>
      </c>
      <c r="Z20" s="367">
        <f>SUM(Q20-E20)/E20*100</f>
        <v>0.26976724565067428</v>
      </c>
      <c r="AA20" s="367">
        <f>SUM(X20-L20)/L20*100</f>
        <v>13.641181899902282</v>
      </c>
      <c r="AB20" s="367">
        <f>SUM(Y20-M20)/M20*100</f>
        <v>7.5348745678586875</v>
      </c>
      <c r="AC20" s="511"/>
      <c r="AD20" s="511"/>
    </row>
    <row r="21" spans="1:31" s="384" customFormat="1" ht="18.75">
      <c r="A21" s="382" t="s">
        <v>78</v>
      </c>
      <c r="B21" s="371">
        <v>9928422.9754574336</v>
      </c>
      <c r="C21" s="371"/>
      <c r="D21" s="371">
        <v>180</v>
      </c>
      <c r="E21" s="372">
        <f t="shared" ref="E21:E38" si="11">SUM(B21:D21)</f>
        <v>9928602.9754574336</v>
      </c>
      <c r="F21" s="371">
        <v>33795</v>
      </c>
      <c r="G21" s="383">
        <v>50000</v>
      </c>
      <c r="H21" s="375">
        <v>40875</v>
      </c>
      <c r="I21" s="371">
        <v>5577629.79</v>
      </c>
      <c r="J21" s="371"/>
      <c r="K21" s="371"/>
      <c r="L21" s="376">
        <f t="shared" ref="L21:L38" si="12">SUM(F21:K21)</f>
        <v>5702299.79</v>
      </c>
      <c r="M21" s="377">
        <f t="shared" ref="M21:M38" si="13">E21+L21</f>
        <v>15630902.765457433</v>
      </c>
      <c r="N21" s="375">
        <v>9406974.0028149039</v>
      </c>
      <c r="O21" s="375">
        <v>0</v>
      </c>
      <c r="P21" s="375">
        <v>86.25</v>
      </c>
      <c r="Q21" s="372">
        <f t="shared" si="9"/>
        <v>9407060.2528149039</v>
      </c>
      <c r="R21" s="375">
        <v>33610</v>
      </c>
      <c r="S21" s="375">
        <v>796000</v>
      </c>
      <c r="T21" s="375">
        <v>146889.76999999999</v>
      </c>
      <c r="U21" s="375">
        <v>3799570.1499999994</v>
      </c>
      <c r="V21" s="375"/>
      <c r="W21" s="375">
        <v>282480</v>
      </c>
      <c r="X21" s="376">
        <f t="shared" ref="X21:X38" si="14">SUM(R21:W21)</f>
        <v>5058549.92</v>
      </c>
      <c r="Y21" s="377">
        <f t="shared" ref="Y21:Y38" si="15">SUM(X21,Q21)</f>
        <v>14465610.172814904</v>
      </c>
      <c r="Z21" s="379">
        <f t="shared" ref="Z21:Z38" si="16">IF(E21=0,0,(Q21-E21)/E21)*100</f>
        <v>-5.2529315950263493</v>
      </c>
      <c r="AA21" s="379">
        <f t="shared" ref="AA21:AA38" si="17">IF(L21=0,0,(X21-L21)/L21)*100</f>
        <v>-11.289302451774464</v>
      </c>
      <c r="AB21" s="491">
        <f t="shared" ref="AB21:AB38" si="18">IF(M21=0,0,(Y21-M21)/M21)*100</f>
        <v>-7.4550562442093664</v>
      </c>
      <c r="AC21" s="511"/>
      <c r="AD21" s="514"/>
    </row>
    <row r="22" spans="1:31" ht="18.75">
      <c r="A22" s="370" t="s">
        <v>79</v>
      </c>
      <c r="B22" s="371">
        <v>6322901.6142691504</v>
      </c>
      <c r="C22" s="371"/>
      <c r="D22" s="371">
        <v>20</v>
      </c>
      <c r="E22" s="372">
        <f t="shared" si="11"/>
        <v>6322921.6142691504</v>
      </c>
      <c r="F22" s="371">
        <v>106307</v>
      </c>
      <c r="G22" s="385">
        <v>27950</v>
      </c>
      <c r="H22" s="375">
        <v>415104</v>
      </c>
      <c r="I22" s="371">
        <v>68375.8</v>
      </c>
      <c r="J22" s="371"/>
      <c r="K22" s="371"/>
      <c r="L22" s="376">
        <f t="shared" si="12"/>
        <v>617736.80000000005</v>
      </c>
      <c r="M22" s="377">
        <f t="shared" si="13"/>
        <v>6940658.4142691502</v>
      </c>
      <c r="N22" s="375">
        <v>4975260.3938636212</v>
      </c>
      <c r="O22" s="375">
        <v>0</v>
      </c>
      <c r="P22" s="375">
        <v>2345.6</v>
      </c>
      <c r="Q22" s="372">
        <f t="shared" si="9"/>
        <v>4977605.9938636208</v>
      </c>
      <c r="R22" s="375">
        <v>13286</v>
      </c>
      <c r="S22" s="375">
        <v>80400</v>
      </c>
      <c r="T22" s="375">
        <v>382155.89</v>
      </c>
      <c r="U22" s="375">
        <v>48828.22</v>
      </c>
      <c r="V22" s="375"/>
      <c r="W22" s="375"/>
      <c r="X22" s="376">
        <f t="shared" si="14"/>
        <v>524670.11</v>
      </c>
      <c r="Y22" s="377">
        <f t="shared" si="15"/>
        <v>5502276.1038636211</v>
      </c>
      <c r="Z22" s="379">
        <f t="shared" si="16"/>
        <v>-21.276803706841953</v>
      </c>
      <c r="AA22" s="379">
        <f t="shared" si="17"/>
        <v>-15.065751303791528</v>
      </c>
      <c r="AB22" s="491">
        <f t="shared" si="18"/>
        <v>-20.724003755153689</v>
      </c>
      <c r="AC22" s="511">
        <f>+M22-Y22</f>
        <v>1438382.3104055291</v>
      </c>
      <c r="AD22" s="512"/>
    </row>
    <row r="23" spans="1:31" s="384" customFormat="1" ht="18.75">
      <c r="A23" s="382" t="s">
        <v>80</v>
      </c>
      <c r="B23" s="371">
        <v>21979757.698550597</v>
      </c>
      <c r="C23" s="371"/>
      <c r="D23" s="371">
        <v>57</v>
      </c>
      <c r="E23" s="372">
        <f t="shared" si="11"/>
        <v>21979814.698550597</v>
      </c>
      <c r="F23" s="371">
        <v>163036.07</v>
      </c>
      <c r="G23" s="385">
        <v>454809</v>
      </c>
      <c r="H23" s="375">
        <v>4457778.17</v>
      </c>
      <c r="I23" s="371">
        <v>200155.5</v>
      </c>
      <c r="J23" s="371"/>
      <c r="K23" s="371"/>
      <c r="L23" s="376">
        <f t="shared" si="12"/>
        <v>5275778.74</v>
      </c>
      <c r="M23" s="377">
        <f t="shared" si="13"/>
        <v>27255593.438550599</v>
      </c>
      <c r="N23" s="375">
        <v>22704833.189870048</v>
      </c>
      <c r="O23" s="375">
        <v>0</v>
      </c>
      <c r="P23" s="375">
        <v>6559.29</v>
      </c>
      <c r="Q23" s="372">
        <f t="shared" si="9"/>
        <v>22711392.479870047</v>
      </c>
      <c r="R23" s="375">
        <v>132041</v>
      </c>
      <c r="S23" s="375">
        <v>113430</v>
      </c>
      <c r="T23" s="375">
        <v>5200714.13</v>
      </c>
      <c r="U23" s="375">
        <v>169626.78</v>
      </c>
      <c r="V23" s="375"/>
      <c r="W23" s="375"/>
      <c r="X23" s="376">
        <f t="shared" si="14"/>
        <v>5615811.9100000001</v>
      </c>
      <c r="Y23" s="377">
        <f t="shared" si="15"/>
        <v>28327204.389870048</v>
      </c>
      <c r="Z23" s="379">
        <f t="shared" si="16"/>
        <v>3.328407410858166</v>
      </c>
      <c r="AA23" s="379">
        <f t="shared" si="17"/>
        <v>6.445174954399242</v>
      </c>
      <c r="AB23" s="491">
        <f t="shared" si="18"/>
        <v>3.9317102147691663</v>
      </c>
      <c r="AC23" s="511"/>
      <c r="AD23" s="514"/>
    </row>
    <row r="24" spans="1:31" ht="37.5">
      <c r="A24" s="386" t="s">
        <v>287</v>
      </c>
      <c r="B24" s="387">
        <v>44974947.595496893</v>
      </c>
      <c r="C24" s="387"/>
      <c r="D24" s="371">
        <v>63</v>
      </c>
      <c r="E24" s="388">
        <f t="shared" si="11"/>
        <v>44975010.595496893</v>
      </c>
      <c r="F24" s="387">
        <v>105243.75</v>
      </c>
      <c r="G24" s="387">
        <v>1083650</v>
      </c>
      <c r="H24" s="227">
        <v>25217.5</v>
      </c>
      <c r="I24" s="387">
        <v>12743205.249999998</v>
      </c>
      <c r="J24" s="387">
        <v>10823800</v>
      </c>
      <c r="K24" s="387"/>
      <c r="L24" s="389">
        <f t="shared" si="12"/>
        <v>24781116.5</v>
      </c>
      <c r="M24" s="390">
        <f t="shared" si="13"/>
        <v>69756127.095496893</v>
      </c>
      <c r="N24" s="227">
        <v>49362010.218766153</v>
      </c>
      <c r="O24" s="227">
        <v>0</v>
      </c>
      <c r="P24" s="227">
        <v>6832.24</v>
      </c>
      <c r="Q24" s="388">
        <f t="shared" si="9"/>
        <v>49368842.458766155</v>
      </c>
      <c r="R24" s="227">
        <v>106433</v>
      </c>
      <c r="S24" s="227">
        <v>547340</v>
      </c>
      <c r="T24" s="227">
        <v>81622.2</v>
      </c>
      <c r="U24" s="227">
        <v>12641633.140000001</v>
      </c>
      <c r="V24" s="227">
        <v>11844800</v>
      </c>
      <c r="W24" s="227"/>
      <c r="X24" s="389">
        <f t="shared" si="14"/>
        <v>25221828.34</v>
      </c>
      <c r="Y24" s="390">
        <f t="shared" si="15"/>
        <v>74590670.798766151</v>
      </c>
      <c r="Z24" s="391">
        <f t="shared" si="16"/>
        <v>9.7694960047640169</v>
      </c>
      <c r="AA24" s="391">
        <f t="shared" si="17"/>
        <v>1.7784180143780037</v>
      </c>
      <c r="AB24" s="553">
        <f t="shared" si="18"/>
        <v>6.9306366402061226</v>
      </c>
      <c r="AC24" s="511"/>
      <c r="AD24" s="512"/>
    </row>
    <row r="25" spans="1:31" ht="18.75">
      <c r="A25" s="370" t="s">
        <v>82</v>
      </c>
      <c r="B25" s="371">
        <v>27119519.021831851</v>
      </c>
      <c r="C25" s="371"/>
      <c r="D25" s="371">
        <v>86</v>
      </c>
      <c r="E25" s="372">
        <f t="shared" si="11"/>
        <v>27119605.021831851</v>
      </c>
      <c r="F25" s="371">
        <v>197021.5</v>
      </c>
      <c r="G25" s="371">
        <v>266061.52</v>
      </c>
      <c r="H25" s="375">
        <v>820</v>
      </c>
      <c r="I25" s="371">
        <v>303979.77</v>
      </c>
      <c r="J25" s="371"/>
      <c r="K25" s="371"/>
      <c r="L25" s="376">
        <f t="shared" si="12"/>
        <v>767882.79</v>
      </c>
      <c r="M25" s="377">
        <f t="shared" si="13"/>
        <v>27887487.811831851</v>
      </c>
      <c r="N25" s="375">
        <v>28995283.2964934</v>
      </c>
      <c r="O25" s="375">
        <v>0</v>
      </c>
      <c r="P25" s="375">
        <v>40</v>
      </c>
      <c r="Q25" s="372">
        <f t="shared" si="9"/>
        <v>28995323.2964934</v>
      </c>
      <c r="R25" s="375">
        <v>195568</v>
      </c>
      <c r="S25" s="375">
        <v>2069480.74</v>
      </c>
      <c r="T25" s="375">
        <v>2140</v>
      </c>
      <c r="U25" s="375">
        <v>307139.00999999995</v>
      </c>
      <c r="V25" s="375"/>
      <c r="W25" s="375"/>
      <c r="X25" s="376">
        <f t="shared" si="14"/>
        <v>2574327.75</v>
      </c>
      <c r="Y25" s="377">
        <f t="shared" si="15"/>
        <v>31569651.0464934</v>
      </c>
      <c r="Z25" s="379">
        <f t="shared" si="16"/>
        <v>6.9164660515946146</v>
      </c>
      <c r="AA25" s="379">
        <f t="shared" si="17"/>
        <v>235.25009070720282</v>
      </c>
      <c r="AB25" s="491">
        <f t="shared" si="18"/>
        <v>13.20363906389343</v>
      </c>
      <c r="AC25" s="511"/>
      <c r="AD25" s="512"/>
    </row>
    <row r="26" spans="1:31" ht="18.75">
      <c r="A26" s="370" t="s">
        <v>83</v>
      </c>
      <c r="B26" s="371">
        <v>13657301.810762417</v>
      </c>
      <c r="C26" s="371"/>
      <c r="D26" s="371">
        <v>15</v>
      </c>
      <c r="E26" s="372">
        <f t="shared" si="11"/>
        <v>13657316.810762417</v>
      </c>
      <c r="F26" s="371">
        <v>230500.5</v>
      </c>
      <c r="G26" s="371">
        <v>157900</v>
      </c>
      <c r="H26" s="375"/>
      <c r="I26" s="371">
        <v>156433.12</v>
      </c>
      <c r="J26" s="371"/>
      <c r="K26" s="371"/>
      <c r="L26" s="376">
        <f t="shared" si="12"/>
        <v>544833.62</v>
      </c>
      <c r="M26" s="377">
        <f t="shared" si="13"/>
        <v>14202150.430762416</v>
      </c>
      <c r="N26" s="375">
        <v>13788732.597145017</v>
      </c>
      <c r="O26" s="375">
        <v>0</v>
      </c>
      <c r="P26" s="375">
        <v>30</v>
      </c>
      <c r="Q26" s="372">
        <f t="shared" si="9"/>
        <v>13788762.597145017</v>
      </c>
      <c r="R26" s="375">
        <v>184029.75</v>
      </c>
      <c r="S26" s="375">
        <v>42100</v>
      </c>
      <c r="T26" s="375">
        <v>22440</v>
      </c>
      <c r="U26" s="375">
        <v>134624.5</v>
      </c>
      <c r="V26" s="375"/>
      <c r="W26" s="375"/>
      <c r="X26" s="376">
        <f t="shared" si="14"/>
        <v>383194.25</v>
      </c>
      <c r="Y26" s="377">
        <f t="shared" si="15"/>
        <v>14171956.847145017</v>
      </c>
      <c r="Z26" s="379">
        <f t="shared" si="16"/>
        <v>0.96245688815695518</v>
      </c>
      <c r="AA26" s="379">
        <f t="shared" si="17"/>
        <v>-29.667657072997805</v>
      </c>
      <c r="AB26" s="491">
        <f t="shared" si="18"/>
        <v>-0.21259867485981576</v>
      </c>
      <c r="AC26" s="511"/>
      <c r="AD26" s="512"/>
    </row>
    <row r="27" spans="1:31" s="384" customFormat="1" ht="18.75">
      <c r="A27" s="382" t="s">
        <v>84</v>
      </c>
      <c r="B27" s="371">
        <v>53635720.016208634</v>
      </c>
      <c r="C27" s="371"/>
      <c r="D27" s="371">
        <v>135</v>
      </c>
      <c r="E27" s="372">
        <f t="shared" si="11"/>
        <v>53635855.016208634</v>
      </c>
      <c r="F27" s="371">
        <v>236625</v>
      </c>
      <c r="G27" s="371">
        <v>1816265.5</v>
      </c>
      <c r="H27" s="375">
        <v>23767.5</v>
      </c>
      <c r="I27" s="371">
        <v>6625432.3300000001</v>
      </c>
      <c r="J27" s="371"/>
      <c r="K27" s="371"/>
      <c r="L27" s="376">
        <f t="shared" si="12"/>
        <v>8702090.3300000001</v>
      </c>
      <c r="M27" s="377">
        <f t="shared" si="13"/>
        <v>62337945.346208632</v>
      </c>
      <c r="N27" s="375">
        <v>53754420.820025846</v>
      </c>
      <c r="O27" s="375">
        <v>0</v>
      </c>
      <c r="P27" s="375">
        <v>54684.2</v>
      </c>
      <c r="Q27" s="372">
        <f t="shared" si="9"/>
        <v>53809105.020025849</v>
      </c>
      <c r="R27" s="375">
        <v>171145.5</v>
      </c>
      <c r="S27" s="375">
        <v>2299865</v>
      </c>
      <c r="T27" s="375">
        <v>185275.31</v>
      </c>
      <c r="U27" s="375">
        <v>7187362.5199999996</v>
      </c>
      <c r="V27" s="375"/>
      <c r="W27" s="375"/>
      <c r="X27" s="376">
        <f t="shared" si="14"/>
        <v>9843648.3300000001</v>
      </c>
      <c r="Y27" s="377">
        <f t="shared" si="15"/>
        <v>63652753.350025848</v>
      </c>
      <c r="Z27" s="379">
        <f t="shared" si="16"/>
        <v>0.32301154473040433</v>
      </c>
      <c r="AA27" s="379">
        <f t="shared" si="17"/>
        <v>13.118204439507352</v>
      </c>
      <c r="AB27" s="491">
        <f t="shared" si="18"/>
        <v>2.1091615973467142</v>
      </c>
      <c r="AC27" s="511"/>
      <c r="AD27" s="514"/>
    </row>
    <row r="28" spans="1:31" s="384" customFormat="1" ht="18.75">
      <c r="A28" s="382" t="s">
        <v>288</v>
      </c>
      <c r="B28" s="371">
        <v>60522922.91246514</v>
      </c>
      <c r="C28" s="371">
        <v>2811379.6399999997</v>
      </c>
      <c r="D28" s="371">
        <v>235</v>
      </c>
      <c r="E28" s="372">
        <f t="shared" si="11"/>
        <v>63334537.552465141</v>
      </c>
      <c r="F28" s="371">
        <v>655882</v>
      </c>
      <c r="G28" s="371">
        <v>1013250</v>
      </c>
      <c r="H28" s="375">
        <v>88672</v>
      </c>
      <c r="I28" s="371">
        <v>76217968.090000004</v>
      </c>
      <c r="J28" s="371">
        <v>14100</v>
      </c>
      <c r="K28" s="371"/>
      <c r="L28" s="376">
        <f t="shared" si="12"/>
        <v>77989872.090000004</v>
      </c>
      <c r="M28" s="377">
        <f t="shared" si="13"/>
        <v>141324409.64246514</v>
      </c>
      <c r="N28" s="375">
        <v>59816853.063050389</v>
      </c>
      <c r="O28" s="375">
        <v>3024812.0599999996</v>
      </c>
      <c r="P28" s="375">
        <v>2510.5300000000002</v>
      </c>
      <c r="Q28" s="372">
        <f t="shared" si="9"/>
        <v>62844175.653050393</v>
      </c>
      <c r="R28" s="375">
        <v>760786.25</v>
      </c>
      <c r="S28" s="375">
        <v>774400</v>
      </c>
      <c r="T28" s="375">
        <v>360</v>
      </c>
      <c r="U28" s="375">
        <v>154303449.84000003</v>
      </c>
      <c r="V28" s="375">
        <v>80400</v>
      </c>
      <c r="W28" s="375"/>
      <c r="X28" s="376">
        <f t="shared" si="14"/>
        <v>155919396.09000003</v>
      </c>
      <c r="Y28" s="377">
        <f t="shared" si="15"/>
        <v>218763571.74305043</v>
      </c>
      <c r="Z28" s="379">
        <f t="shared" si="16"/>
        <v>-0.77424090924883027</v>
      </c>
      <c r="AA28" s="379">
        <f t="shared" si="17"/>
        <v>99.922620606518848</v>
      </c>
      <c r="AB28" s="491">
        <f t="shared" si="18"/>
        <v>54.79531971617476</v>
      </c>
      <c r="AC28" s="511"/>
      <c r="AD28" s="514"/>
      <c r="AE28" s="524">
        <f>+X28-L28</f>
        <v>77929524.00000003</v>
      </c>
    </row>
    <row r="29" spans="1:31" ht="18.75">
      <c r="A29" s="370" t="s">
        <v>86</v>
      </c>
      <c r="B29" s="371">
        <v>60040029.616938323</v>
      </c>
      <c r="C29" s="371"/>
      <c r="D29" s="371">
        <v>172</v>
      </c>
      <c r="E29" s="372">
        <f t="shared" si="11"/>
        <v>60040201.616938323</v>
      </c>
      <c r="F29" s="371">
        <v>235992</v>
      </c>
      <c r="G29" s="371">
        <v>123070</v>
      </c>
      <c r="H29" s="375">
        <v>16180</v>
      </c>
      <c r="I29" s="371">
        <v>17052504.810000002</v>
      </c>
      <c r="J29" s="371">
        <v>1025020</v>
      </c>
      <c r="K29" s="371"/>
      <c r="L29" s="376">
        <f t="shared" si="12"/>
        <v>18452766.810000002</v>
      </c>
      <c r="M29" s="377">
        <f t="shared" si="13"/>
        <v>78492968.426938325</v>
      </c>
      <c r="N29" s="375">
        <v>57878175.538571231</v>
      </c>
      <c r="O29" s="375">
        <v>0</v>
      </c>
      <c r="P29" s="375">
        <v>26</v>
      </c>
      <c r="Q29" s="372">
        <f t="shared" si="9"/>
        <v>57878201.538571231</v>
      </c>
      <c r="R29" s="375">
        <v>297754.84999999998</v>
      </c>
      <c r="S29" s="375">
        <v>1124465</v>
      </c>
      <c r="T29" s="375">
        <v>6225</v>
      </c>
      <c r="U29" s="375">
        <v>28487822.879999999</v>
      </c>
      <c r="V29" s="375">
        <v>1851840</v>
      </c>
      <c r="W29" s="375"/>
      <c r="X29" s="376">
        <f t="shared" si="14"/>
        <v>31768107.73</v>
      </c>
      <c r="Y29" s="377">
        <f t="shared" si="15"/>
        <v>89646309.268571228</v>
      </c>
      <c r="Z29" s="379">
        <f t="shared" si="16"/>
        <v>-3.600920750001539</v>
      </c>
      <c r="AA29" s="379">
        <f t="shared" si="17"/>
        <v>72.159048326476935</v>
      </c>
      <c r="AB29" s="491">
        <f t="shared" si="18"/>
        <v>14.209350296153586</v>
      </c>
      <c r="AC29" s="511"/>
      <c r="AD29" s="512"/>
    </row>
    <row r="30" spans="1:31" ht="18.75">
      <c r="A30" s="370" t="s">
        <v>87</v>
      </c>
      <c r="B30" s="371">
        <v>34712389.666429006</v>
      </c>
      <c r="C30" s="371"/>
      <c r="D30" s="371">
        <v>1</v>
      </c>
      <c r="E30" s="372">
        <f t="shared" si="11"/>
        <v>34712390.666429006</v>
      </c>
      <c r="F30" s="371">
        <v>375415.5</v>
      </c>
      <c r="G30" s="371">
        <v>246247</v>
      </c>
      <c r="H30" s="375">
        <v>239128.01</v>
      </c>
      <c r="I30" s="371">
        <v>760463.48</v>
      </c>
      <c r="J30" s="371"/>
      <c r="K30" s="371"/>
      <c r="L30" s="376">
        <f t="shared" si="12"/>
        <v>1621253.99</v>
      </c>
      <c r="M30" s="377">
        <f t="shared" si="13"/>
        <v>36333644.656429008</v>
      </c>
      <c r="N30" s="375">
        <v>34088205.269909449</v>
      </c>
      <c r="O30" s="375">
        <v>0</v>
      </c>
      <c r="P30" s="375">
        <v>56</v>
      </c>
      <c r="Q30" s="372">
        <f t="shared" si="9"/>
        <v>34088261.269909449</v>
      </c>
      <c r="R30" s="375">
        <v>579959.74</v>
      </c>
      <c r="S30" s="375">
        <v>1174114.73</v>
      </c>
      <c r="T30" s="375">
        <v>630985.46000000008</v>
      </c>
      <c r="U30" s="375">
        <v>218574.09</v>
      </c>
      <c r="V30" s="375"/>
      <c r="W30" s="375"/>
      <c r="X30" s="376">
        <f t="shared" si="14"/>
        <v>2603634.02</v>
      </c>
      <c r="Y30" s="377">
        <f t="shared" si="15"/>
        <v>36691895.289909452</v>
      </c>
      <c r="Z30" s="379">
        <f t="shared" si="16"/>
        <v>-1.7980017640305128</v>
      </c>
      <c r="AA30" s="379">
        <f t="shared" si="17"/>
        <v>60.593838846928605</v>
      </c>
      <c r="AB30" s="491">
        <f t="shared" si="18"/>
        <v>0.98600246924871704</v>
      </c>
      <c r="AC30" s="511"/>
      <c r="AD30" s="512"/>
    </row>
    <row r="31" spans="1:31" ht="18.75">
      <c r="A31" s="370" t="s">
        <v>88</v>
      </c>
      <c r="B31" s="371">
        <v>40474512.050567836</v>
      </c>
      <c r="C31" s="371"/>
      <c r="D31" s="371">
        <v>0</v>
      </c>
      <c r="E31" s="372">
        <f t="shared" si="11"/>
        <v>40474512.050567836</v>
      </c>
      <c r="F31" s="371">
        <v>578806.05000000005</v>
      </c>
      <c r="G31" s="371">
        <v>284170.75</v>
      </c>
      <c r="H31" s="375"/>
      <c r="I31" s="371">
        <v>349915.21</v>
      </c>
      <c r="J31" s="371"/>
      <c r="K31" s="371"/>
      <c r="L31" s="376">
        <f t="shared" si="12"/>
        <v>1212892.01</v>
      </c>
      <c r="M31" s="377">
        <f t="shared" si="13"/>
        <v>41687404.060567833</v>
      </c>
      <c r="N31" s="375">
        <v>40220168.603668697</v>
      </c>
      <c r="O31" s="375">
        <v>0</v>
      </c>
      <c r="P31" s="375">
        <v>29</v>
      </c>
      <c r="Q31" s="372">
        <f t="shared" si="9"/>
        <v>40220197.603668697</v>
      </c>
      <c r="R31" s="375">
        <v>497293.91000000003</v>
      </c>
      <c r="S31" s="375">
        <v>285861.7</v>
      </c>
      <c r="T31" s="375">
        <v>3544</v>
      </c>
      <c r="U31" s="375">
        <v>316407.89</v>
      </c>
      <c r="V31" s="375"/>
      <c r="W31" s="375"/>
      <c r="X31" s="376">
        <f t="shared" si="14"/>
        <v>1103107.5</v>
      </c>
      <c r="Y31" s="377">
        <f t="shared" si="15"/>
        <v>41323305.103668697</v>
      </c>
      <c r="Z31" s="379">
        <f t="shared" si="16"/>
        <v>-0.62833233562248836</v>
      </c>
      <c r="AA31" s="379">
        <f t="shared" si="17"/>
        <v>-9.0514661729860038</v>
      </c>
      <c r="AB31" s="491">
        <f t="shared" si="18"/>
        <v>-0.87340280620528732</v>
      </c>
      <c r="AC31" s="511"/>
      <c r="AD31" s="512"/>
    </row>
    <row r="32" spans="1:31" ht="18.75">
      <c r="A32" s="370" t="s">
        <v>89</v>
      </c>
      <c r="B32" s="371">
        <v>41547319.048053704</v>
      </c>
      <c r="C32" s="371"/>
      <c r="D32" s="371">
        <v>1</v>
      </c>
      <c r="E32" s="372">
        <f t="shared" si="11"/>
        <v>41547320.048053704</v>
      </c>
      <c r="F32" s="371">
        <v>226601.1</v>
      </c>
      <c r="G32" s="371">
        <v>6776869.9700000007</v>
      </c>
      <c r="H32" s="375">
        <v>9884552.1799999997</v>
      </c>
      <c r="I32" s="371">
        <v>12597173.01</v>
      </c>
      <c r="J32" s="371"/>
      <c r="K32" s="371"/>
      <c r="L32" s="376">
        <f t="shared" si="12"/>
        <v>29485196.259999998</v>
      </c>
      <c r="M32" s="377">
        <f t="shared" si="13"/>
        <v>71032516.308053702</v>
      </c>
      <c r="N32" s="375">
        <v>39937869.990210675</v>
      </c>
      <c r="O32" s="375">
        <v>0</v>
      </c>
      <c r="P32" s="375">
        <v>97</v>
      </c>
      <c r="Q32" s="372">
        <f t="shared" si="9"/>
        <v>39937966.990210675</v>
      </c>
      <c r="R32" s="375">
        <v>294563</v>
      </c>
      <c r="S32" s="375">
        <v>2234319.42</v>
      </c>
      <c r="T32" s="375">
        <v>9775408.4199999999</v>
      </c>
      <c r="U32" s="375">
        <v>4910869.21</v>
      </c>
      <c r="V32" s="375"/>
      <c r="W32" s="375"/>
      <c r="X32" s="376">
        <f t="shared" si="14"/>
        <v>17215160.050000001</v>
      </c>
      <c r="Y32" s="377">
        <f t="shared" si="15"/>
        <v>57153127.040210679</v>
      </c>
      <c r="Z32" s="379">
        <f t="shared" si="16"/>
        <v>-3.8735423993211811</v>
      </c>
      <c r="AA32" s="379">
        <f t="shared" si="17"/>
        <v>-41.614226006172764</v>
      </c>
      <c r="AB32" s="491">
        <f t="shared" si="18"/>
        <v>-19.539486969109905</v>
      </c>
      <c r="AC32" s="511"/>
      <c r="AD32" s="512"/>
    </row>
    <row r="33" spans="1:30" ht="18.75">
      <c r="A33" s="370" t="s">
        <v>90</v>
      </c>
      <c r="B33" s="371">
        <v>30630147.645500019</v>
      </c>
      <c r="C33" s="371"/>
      <c r="D33" s="371">
        <v>27</v>
      </c>
      <c r="E33" s="372">
        <f t="shared" si="11"/>
        <v>30630174.645500019</v>
      </c>
      <c r="F33" s="371">
        <v>186601.75</v>
      </c>
      <c r="G33" s="371">
        <v>665035.06000000006</v>
      </c>
      <c r="H33" s="375"/>
      <c r="I33" s="371">
        <v>950022.93</v>
      </c>
      <c r="J33" s="371"/>
      <c r="K33" s="371"/>
      <c r="L33" s="376">
        <f t="shared" si="12"/>
        <v>1801659.7400000002</v>
      </c>
      <c r="M33" s="377">
        <f t="shared" si="13"/>
        <v>32431834.385500021</v>
      </c>
      <c r="N33" s="375">
        <v>28213467.385764834</v>
      </c>
      <c r="O33" s="375">
        <v>0</v>
      </c>
      <c r="P33" s="375">
        <v>79</v>
      </c>
      <c r="Q33" s="372">
        <f t="shared" si="9"/>
        <v>28213546.385764834</v>
      </c>
      <c r="R33" s="375">
        <v>200804.75</v>
      </c>
      <c r="S33" s="375">
        <v>501126.11</v>
      </c>
      <c r="T33" s="375">
        <v>54316</v>
      </c>
      <c r="U33" s="375">
        <v>305394.2</v>
      </c>
      <c r="V33" s="375"/>
      <c r="W33" s="375"/>
      <c r="X33" s="376">
        <f t="shared" si="14"/>
        <v>1061641.06</v>
      </c>
      <c r="Y33" s="377">
        <f t="shared" si="15"/>
        <v>29275187.445764832</v>
      </c>
      <c r="Z33" s="379">
        <f t="shared" si="16"/>
        <v>-7.8896979455852385</v>
      </c>
      <c r="AA33" s="379">
        <f t="shared" si="17"/>
        <v>-41.07427521247714</v>
      </c>
      <c r="AB33" s="491">
        <f t="shared" si="18"/>
        <v>-9.7331742084453214</v>
      </c>
      <c r="AC33" s="511"/>
      <c r="AD33" s="512"/>
    </row>
    <row r="34" spans="1:30" ht="18.75">
      <c r="A34" s="370" t="s">
        <v>188</v>
      </c>
      <c r="B34" s="371">
        <v>50387546.392263062</v>
      </c>
      <c r="C34" s="371"/>
      <c r="D34" s="371">
        <v>14</v>
      </c>
      <c r="E34" s="372">
        <f t="shared" si="11"/>
        <v>50387560.392263062</v>
      </c>
      <c r="F34" s="371">
        <v>637406.05000000005</v>
      </c>
      <c r="G34" s="371">
        <v>430500</v>
      </c>
      <c r="H34" s="375">
        <v>7380</v>
      </c>
      <c r="I34" s="371">
        <v>1675799.17</v>
      </c>
      <c r="J34" s="371"/>
      <c r="K34" s="371"/>
      <c r="L34" s="376">
        <f t="shared" si="12"/>
        <v>2751085.2199999997</v>
      </c>
      <c r="M34" s="377">
        <f t="shared" si="13"/>
        <v>53138645.612263061</v>
      </c>
      <c r="N34" s="375">
        <v>49600288.210843988</v>
      </c>
      <c r="O34" s="375">
        <v>0</v>
      </c>
      <c r="P34" s="375">
        <v>94</v>
      </c>
      <c r="Q34" s="372">
        <f t="shared" si="9"/>
        <v>49600382.210843988</v>
      </c>
      <c r="R34" s="375">
        <v>276665.05296745402</v>
      </c>
      <c r="S34" s="375">
        <v>380846</v>
      </c>
      <c r="T34" s="375">
        <v>420</v>
      </c>
      <c r="U34" s="375">
        <v>2149725.69</v>
      </c>
      <c r="V34" s="375"/>
      <c r="W34" s="375"/>
      <c r="X34" s="376">
        <f t="shared" si="14"/>
        <v>2807656.7429674538</v>
      </c>
      <c r="Y34" s="377">
        <f t="shared" si="15"/>
        <v>52408038.953811444</v>
      </c>
      <c r="Z34" s="379">
        <f t="shared" si="16"/>
        <v>-1.5622470611614381</v>
      </c>
      <c r="AA34" s="379">
        <f t="shared" si="17"/>
        <v>2.0563348076674282</v>
      </c>
      <c r="AB34" s="491">
        <f t="shared" si="18"/>
        <v>-1.3749064358595755</v>
      </c>
      <c r="AC34" s="511"/>
      <c r="AD34" s="512"/>
    </row>
    <row r="35" spans="1:30" ht="18.75">
      <c r="A35" s="370" t="s">
        <v>92</v>
      </c>
      <c r="B35" s="371">
        <v>52076857.744369954</v>
      </c>
      <c r="C35" s="371"/>
      <c r="D35" s="371">
        <v>2</v>
      </c>
      <c r="E35" s="372">
        <f t="shared" si="11"/>
        <v>52076859.744369954</v>
      </c>
      <c r="F35" s="371">
        <v>233622.75</v>
      </c>
      <c r="G35" s="371">
        <v>330000</v>
      </c>
      <c r="H35" s="375">
        <v>218744.67</v>
      </c>
      <c r="I35" s="371">
        <v>1737859.78</v>
      </c>
      <c r="J35" s="371">
        <v>51200</v>
      </c>
      <c r="K35" s="371"/>
      <c r="L35" s="376">
        <f t="shared" si="12"/>
        <v>2571427.2000000002</v>
      </c>
      <c r="M35" s="377">
        <f t="shared" si="13"/>
        <v>54648286.944369957</v>
      </c>
      <c r="N35" s="375">
        <v>57516321.572986804</v>
      </c>
      <c r="O35" s="375">
        <v>0</v>
      </c>
      <c r="P35" s="375">
        <v>82</v>
      </c>
      <c r="Q35" s="372">
        <f t="shared" si="9"/>
        <v>57516403.572986804</v>
      </c>
      <c r="R35" s="375">
        <v>202799.7</v>
      </c>
      <c r="S35" s="375">
        <v>740160</v>
      </c>
      <c r="T35" s="375">
        <v>506053.20999999996</v>
      </c>
      <c r="U35" s="375">
        <v>1494150.91</v>
      </c>
      <c r="V35" s="375">
        <v>6400</v>
      </c>
      <c r="W35" s="375"/>
      <c r="X35" s="376">
        <f t="shared" si="14"/>
        <v>2949563.82</v>
      </c>
      <c r="Y35" s="377">
        <f t="shared" si="15"/>
        <v>60465967.392986804</v>
      </c>
      <c r="Z35" s="379">
        <f t="shared" si="16"/>
        <v>10.445222418014406</v>
      </c>
      <c r="AA35" s="379">
        <f t="shared" si="17"/>
        <v>14.705320842837768</v>
      </c>
      <c r="AB35" s="491">
        <f t="shared" si="18"/>
        <v>10.645677612070516</v>
      </c>
      <c r="AC35" s="511"/>
      <c r="AD35" s="512"/>
    </row>
    <row r="36" spans="1:30" s="495" customFormat="1" ht="18.75">
      <c r="A36" s="492" t="s">
        <v>93</v>
      </c>
      <c r="B36" s="493">
        <v>34897356.634812117</v>
      </c>
      <c r="C36" s="493"/>
      <c r="D36" s="493">
        <v>18</v>
      </c>
      <c r="E36" s="491">
        <f t="shared" si="11"/>
        <v>34897374.634812117</v>
      </c>
      <c r="F36" s="493">
        <v>182743</v>
      </c>
      <c r="G36" s="493"/>
      <c r="H36" s="375">
        <v>509457</v>
      </c>
      <c r="I36" s="493">
        <v>81877831.790000007</v>
      </c>
      <c r="J36" s="493"/>
      <c r="K36" s="493">
        <v>6892213.5799999991</v>
      </c>
      <c r="L36" s="494">
        <f t="shared" si="12"/>
        <v>89462245.370000005</v>
      </c>
      <c r="M36" s="377">
        <f t="shared" si="13"/>
        <v>124359620.00481212</v>
      </c>
      <c r="N36" s="375">
        <v>34725834.087045349</v>
      </c>
      <c r="O36" s="375">
        <v>0</v>
      </c>
      <c r="P36" s="375">
        <v>612.91999999999996</v>
      </c>
      <c r="Q36" s="491">
        <f t="shared" si="9"/>
        <v>34726447.007045351</v>
      </c>
      <c r="R36" s="375">
        <v>299494</v>
      </c>
      <c r="S36" s="375">
        <v>116300</v>
      </c>
      <c r="T36" s="375">
        <v>0</v>
      </c>
      <c r="U36" s="375">
        <v>89206698.650000006</v>
      </c>
      <c r="V36" s="375"/>
      <c r="W36" s="375">
        <v>120717.05</v>
      </c>
      <c r="X36" s="494">
        <f t="shared" si="14"/>
        <v>89743209.700000003</v>
      </c>
      <c r="Y36" s="377">
        <f t="shared" si="15"/>
        <v>124469656.70704535</v>
      </c>
      <c r="Z36" s="491">
        <f t="shared" si="16"/>
        <v>-0.48980082185396151</v>
      </c>
      <c r="AA36" s="491">
        <f t="shared" si="17"/>
        <v>0.31405910821708027</v>
      </c>
      <c r="AB36" s="491">
        <f t="shared" si="18"/>
        <v>8.848266199990576E-2</v>
      </c>
      <c r="AC36" s="511"/>
      <c r="AD36" s="513"/>
    </row>
    <row r="37" spans="1:30" ht="18.75">
      <c r="A37" s="370" t="s">
        <v>94</v>
      </c>
      <c r="B37" s="371">
        <v>16642432.060698744</v>
      </c>
      <c r="C37" s="371"/>
      <c r="D37" s="371">
        <v>15</v>
      </c>
      <c r="E37" s="372">
        <f t="shared" si="11"/>
        <v>16642447.060698744</v>
      </c>
      <c r="F37" s="373">
        <v>84419.5</v>
      </c>
      <c r="G37" s="373">
        <v>141980</v>
      </c>
      <c r="H37" s="375"/>
      <c r="I37" s="371">
        <v>1674272.88</v>
      </c>
      <c r="J37" s="371">
        <v>1349288</v>
      </c>
      <c r="K37" s="371"/>
      <c r="L37" s="376">
        <f t="shared" si="12"/>
        <v>3249960.38</v>
      </c>
      <c r="M37" s="377">
        <f t="shared" si="13"/>
        <v>19892407.440698743</v>
      </c>
      <c r="N37" s="375">
        <v>17456386.034350593</v>
      </c>
      <c r="O37" s="375">
        <v>0</v>
      </c>
      <c r="P37" s="375">
        <v>89</v>
      </c>
      <c r="Q37" s="372">
        <f t="shared" si="9"/>
        <v>17456475.034350593</v>
      </c>
      <c r="R37" s="375">
        <v>180493</v>
      </c>
      <c r="S37" s="375">
        <v>210725</v>
      </c>
      <c r="T37" s="375">
        <v>295</v>
      </c>
      <c r="U37" s="375">
        <v>1652362.0899999999</v>
      </c>
      <c r="V37" s="375">
        <v>1029284</v>
      </c>
      <c r="W37" s="375"/>
      <c r="X37" s="376">
        <f t="shared" si="14"/>
        <v>3073159.09</v>
      </c>
      <c r="Y37" s="377">
        <f t="shared" si="15"/>
        <v>20529634.124350592</v>
      </c>
      <c r="Z37" s="379">
        <f t="shared" si="16"/>
        <v>4.8912757281600827</v>
      </c>
      <c r="AA37" s="379">
        <f t="shared" si="17"/>
        <v>-5.4401060113846693</v>
      </c>
      <c r="AB37" s="379">
        <f t="shared" si="18"/>
        <v>3.2033663373902135</v>
      </c>
      <c r="AC37" s="511"/>
      <c r="AD37" s="512"/>
    </row>
    <row r="38" spans="1:30" ht="18.75">
      <c r="A38" s="370" t="s">
        <v>95</v>
      </c>
      <c r="B38" s="371">
        <v>89862463.267889082</v>
      </c>
      <c r="C38" s="371"/>
      <c r="D38" s="371">
        <v>421</v>
      </c>
      <c r="E38" s="372">
        <f t="shared" si="11"/>
        <v>89862884.267889082</v>
      </c>
      <c r="F38" s="373">
        <v>2639997.5</v>
      </c>
      <c r="G38" s="374">
        <v>308338</v>
      </c>
      <c r="H38" s="375"/>
      <c r="I38" s="371">
        <v>545651254.00999999</v>
      </c>
      <c r="J38" s="371"/>
      <c r="K38" s="371"/>
      <c r="L38" s="376">
        <f t="shared" si="12"/>
        <v>548599589.50999999</v>
      </c>
      <c r="M38" s="377">
        <f t="shared" si="13"/>
        <v>638462473.77788901</v>
      </c>
      <c r="N38" s="375">
        <v>88552101.313895777</v>
      </c>
      <c r="O38" s="375">
        <v>0</v>
      </c>
      <c r="P38" s="375">
        <v>536.1</v>
      </c>
      <c r="Q38" s="372">
        <f t="shared" si="9"/>
        <v>88552637.413895771</v>
      </c>
      <c r="R38" s="375">
        <v>2042843.5</v>
      </c>
      <c r="S38" s="375">
        <v>45000</v>
      </c>
      <c r="T38" s="375">
        <v>63617.1</v>
      </c>
      <c r="U38" s="375">
        <v>576318927.47000003</v>
      </c>
      <c r="V38" s="375"/>
      <c r="W38" s="375"/>
      <c r="X38" s="376">
        <f t="shared" si="14"/>
        <v>578470388.07000005</v>
      </c>
      <c r="Y38" s="377">
        <f t="shared" si="15"/>
        <v>667023025.48389578</v>
      </c>
      <c r="Z38" s="379">
        <f t="shared" si="16"/>
        <v>-1.4580511906198688</v>
      </c>
      <c r="AA38" s="379">
        <f t="shared" si="17"/>
        <v>5.4449181390529588</v>
      </c>
      <c r="AB38" s="372">
        <f t="shared" si="18"/>
        <v>4.4733328706085445</v>
      </c>
      <c r="AC38" s="511"/>
      <c r="AD38" s="512"/>
    </row>
    <row r="39" spans="1:30" s="369" customFormat="1" ht="18.75">
      <c r="A39" s="366" t="s">
        <v>17</v>
      </c>
      <c r="B39" s="367">
        <f t="shared" ref="B39:Y39" si="19">SUM(B6+B20)</f>
        <v>8913332461.1786289</v>
      </c>
      <c r="C39" s="367">
        <f t="shared" si="19"/>
        <v>436367146.48000008</v>
      </c>
      <c r="D39" s="367">
        <f t="shared" si="19"/>
        <v>6156923.8800000111</v>
      </c>
      <c r="E39" s="367">
        <f t="shared" si="19"/>
        <v>9355856531.5386295</v>
      </c>
      <c r="F39" s="367">
        <f t="shared" si="19"/>
        <v>104071845.27999999</v>
      </c>
      <c r="G39" s="367">
        <f t="shared" si="19"/>
        <v>39564069.25</v>
      </c>
      <c r="H39" s="367">
        <f t="shared" si="19"/>
        <v>40461059.43</v>
      </c>
      <c r="I39" s="367">
        <f t="shared" si="19"/>
        <v>2200662844.9299998</v>
      </c>
      <c r="J39" s="367">
        <f t="shared" si="19"/>
        <v>74637903</v>
      </c>
      <c r="K39" s="367">
        <f t="shared" si="19"/>
        <v>268603727.08000004</v>
      </c>
      <c r="L39" s="367">
        <f t="shared" si="19"/>
        <v>2728001448.9700003</v>
      </c>
      <c r="M39" s="367">
        <f t="shared" si="19"/>
        <v>12083857980.508633</v>
      </c>
      <c r="N39" s="367">
        <f>N6+N20</f>
        <v>9092143350.445385</v>
      </c>
      <c r="O39" s="367">
        <f>O6+O20</f>
        <v>352708059.03000003</v>
      </c>
      <c r="P39" s="367">
        <f>P6+P20</f>
        <v>826062.09000000008</v>
      </c>
      <c r="Q39" s="367">
        <f t="shared" si="19"/>
        <v>9445677471.565382</v>
      </c>
      <c r="R39" s="367">
        <f t="shared" ref="R39:W39" si="20">R6+R20</f>
        <v>109538997.10296747</v>
      </c>
      <c r="S39" s="367">
        <f t="shared" si="20"/>
        <v>39663018.450000003</v>
      </c>
      <c r="T39" s="367">
        <f t="shared" si="20"/>
        <v>35896014.710000001</v>
      </c>
      <c r="U39" s="367">
        <f t="shared" si="20"/>
        <v>2329368426.3400002</v>
      </c>
      <c r="V39" s="367">
        <f t="shared" si="20"/>
        <v>90834494</v>
      </c>
      <c r="W39" s="367">
        <f t="shared" si="20"/>
        <v>246938430.53</v>
      </c>
      <c r="X39" s="367">
        <f t="shared" si="19"/>
        <v>2852239381.1329679</v>
      </c>
      <c r="Y39" s="367">
        <f t="shared" si="19"/>
        <v>12297916852.698349</v>
      </c>
      <c r="Z39" s="368"/>
      <c r="AA39" s="368"/>
      <c r="AB39" s="368"/>
      <c r="AC39" s="511"/>
      <c r="AD39" s="511"/>
    </row>
    <row r="40" spans="1:30" ht="21">
      <c r="A40" s="392"/>
      <c r="B40" s="393"/>
      <c r="C40" s="393"/>
      <c r="D40" s="393"/>
      <c r="E40" s="394"/>
      <c r="F40" s="363"/>
      <c r="G40" s="363"/>
      <c r="H40" s="363"/>
      <c r="I40" s="363"/>
      <c r="J40" s="363"/>
      <c r="K40" s="363"/>
      <c r="L40" s="363"/>
      <c r="M40" s="395"/>
      <c r="N40" s="394" t="e">
        <f>+#REF!-N39</f>
        <v>#REF!</v>
      </c>
      <c r="O40" s="394"/>
      <c r="P40" s="394"/>
      <c r="Q40" s="394"/>
      <c r="R40" s="394"/>
      <c r="S40" s="394"/>
      <c r="T40" s="394"/>
      <c r="U40" s="394"/>
      <c r="V40" s="394"/>
      <c r="W40" s="394"/>
      <c r="X40" s="394"/>
      <c r="Y40" s="395"/>
      <c r="Z40" s="394"/>
      <c r="AA40" s="363"/>
      <c r="AB40" s="363"/>
    </row>
    <row r="41" spans="1:30" ht="21">
      <c r="A41" s="363"/>
      <c r="B41" s="363"/>
      <c r="C41" s="363"/>
      <c r="D41" s="363"/>
      <c r="E41" s="363"/>
      <c r="F41" s="363"/>
      <c r="G41" s="363"/>
      <c r="H41" s="363"/>
      <c r="I41" s="363"/>
      <c r="J41" s="363"/>
      <c r="K41" s="363"/>
      <c r="L41" s="363"/>
      <c r="M41" s="396"/>
      <c r="N41" s="363"/>
      <c r="O41" s="363"/>
      <c r="P41" s="363"/>
      <c r="Q41" s="363"/>
      <c r="R41" s="363"/>
      <c r="S41" s="363"/>
      <c r="T41" s="363"/>
      <c r="U41" s="363"/>
      <c r="V41" s="363"/>
      <c r="W41" s="363"/>
      <c r="X41" s="363"/>
      <c r="Y41" s="396"/>
      <c r="Z41" s="363"/>
      <c r="AA41" s="363"/>
      <c r="AB41" s="363"/>
    </row>
    <row r="42" spans="1:30" ht="21">
      <c r="A42" s="363"/>
      <c r="B42" s="363"/>
      <c r="C42" s="363"/>
      <c r="D42" s="363"/>
      <c r="E42" s="363"/>
      <c r="F42" s="363"/>
      <c r="G42" s="363"/>
      <c r="H42" s="363"/>
      <c r="I42" s="363"/>
      <c r="J42" s="363"/>
      <c r="K42" s="363"/>
      <c r="L42" s="363"/>
      <c r="M42" s="396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96"/>
      <c r="Z42" s="363"/>
      <c r="AA42" s="363"/>
      <c r="AB42" s="363"/>
    </row>
    <row r="43" spans="1:30" ht="21">
      <c r="A43" s="363"/>
      <c r="B43" s="363"/>
      <c r="C43" s="363"/>
      <c r="D43" s="363"/>
      <c r="E43" s="363"/>
      <c r="F43" s="363"/>
      <c r="G43" s="363"/>
      <c r="H43" s="363"/>
      <c r="I43" s="363"/>
      <c r="J43" s="363"/>
      <c r="K43" s="363"/>
      <c r="L43" s="363"/>
      <c r="M43" s="396"/>
      <c r="N43" s="363"/>
      <c r="O43" s="363"/>
      <c r="P43" s="363"/>
      <c r="Q43" s="363"/>
      <c r="R43" s="363"/>
      <c r="S43" s="363"/>
      <c r="T43" s="363"/>
      <c r="U43" s="363"/>
      <c r="V43" s="363"/>
      <c r="W43" s="363"/>
      <c r="X43" s="363"/>
      <c r="Y43" s="396"/>
      <c r="Z43" s="363"/>
      <c r="AA43" s="363"/>
      <c r="AB43" s="363"/>
    </row>
    <row r="44" spans="1:30" ht="21">
      <c r="A44" s="363"/>
      <c r="B44" s="363"/>
      <c r="C44" s="363"/>
      <c r="D44" s="363"/>
      <c r="E44" s="363"/>
      <c r="F44" s="363"/>
      <c r="G44" s="363"/>
      <c r="H44" s="363"/>
      <c r="I44" s="363"/>
      <c r="J44" s="363"/>
      <c r="K44" s="363"/>
      <c r="L44" s="363"/>
      <c r="M44" s="396"/>
      <c r="N44" s="363"/>
      <c r="O44" s="363"/>
      <c r="P44" s="363"/>
      <c r="Q44" s="363"/>
      <c r="R44" s="363"/>
      <c r="S44" s="363"/>
      <c r="T44" s="363"/>
      <c r="U44" s="363"/>
      <c r="V44" s="363"/>
      <c r="W44" s="363"/>
      <c r="X44" s="363"/>
      <c r="Y44" s="396"/>
      <c r="Z44" s="363"/>
      <c r="AA44" s="363"/>
      <c r="AB44" s="363"/>
    </row>
    <row r="45" spans="1:30" ht="21">
      <c r="A45" s="363"/>
      <c r="B45" s="363"/>
      <c r="C45" s="363"/>
      <c r="D45" s="363"/>
      <c r="E45" s="363"/>
      <c r="F45" s="363"/>
      <c r="G45" s="363"/>
      <c r="H45" s="363"/>
      <c r="I45" s="363"/>
      <c r="J45" s="363"/>
      <c r="K45" s="363"/>
      <c r="L45" s="363"/>
      <c r="M45" s="396"/>
      <c r="N45" s="363"/>
      <c r="O45" s="363"/>
      <c r="P45" s="363"/>
      <c r="Q45" s="363"/>
      <c r="R45" s="363"/>
      <c r="S45" s="363"/>
      <c r="T45" s="363"/>
      <c r="U45" s="363"/>
      <c r="V45" s="363"/>
      <c r="W45" s="363"/>
      <c r="X45" s="363"/>
      <c r="Y45" s="396"/>
      <c r="Z45" s="363"/>
      <c r="AA45" s="363"/>
      <c r="AB45" s="363"/>
    </row>
    <row r="46" spans="1:30" ht="21">
      <c r="A46" s="363"/>
      <c r="B46" s="363"/>
      <c r="C46" s="363"/>
      <c r="D46" s="363"/>
      <c r="E46" s="363"/>
      <c r="F46" s="363"/>
      <c r="G46" s="363"/>
      <c r="H46" s="363"/>
      <c r="I46" s="363"/>
      <c r="J46" s="363"/>
      <c r="K46" s="363"/>
      <c r="L46" s="363"/>
      <c r="M46" s="396"/>
      <c r="N46" s="363"/>
      <c r="O46" s="363"/>
      <c r="P46" s="363"/>
      <c r="Q46" s="363"/>
      <c r="R46" s="363"/>
      <c r="S46" s="363"/>
      <c r="T46" s="363"/>
      <c r="U46" s="363"/>
      <c r="V46" s="363"/>
      <c r="W46" s="363"/>
      <c r="X46" s="363"/>
      <c r="Y46" s="396"/>
      <c r="Z46" s="363"/>
      <c r="AA46" s="363"/>
      <c r="AB46" s="363"/>
    </row>
    <row r="47" spans="1:30" ht="21">
      <c r="A47" s="363"/>
      <c r="B47" s="363"/>
      <c r="C47" s="363"/>
      <c r="D47" s="363"/>
      <c r="E47" s="363"/>
      <c r="F47" s="363"/>
      <c r="G47" s="363"/>
      <c r="H47" s="363"/>
      <c r="I47" s="363"/>
      <c r="J47" s="363"/>
      <c r="K47" s="363"/>
      <c r="L47" s="363"/>
      <c r="M47" s="396"/>
      <c r="N47" s="363"/>
      <c r="O47" s="363"/>
      <c r="P47" s="363"/>
      <c r="Q47" s="363"/>
      <c r="R47" s="363"/>
      <c r="S47" s="363"/>
      <c r="T47" s="363"/>
      <c r="U47" s="363"/>
      <c r="V47" s="363"/>
      <c r="W47" s="363"/>
      <c r="X47" s="363"/>
      <c r="Y47" s="396"/>
      <c r="Z47" s="363"/>
      <c r="AA47" s="363"/>
      <c r="AB47" s="363"/>
    </row>
    <row r="48" spans="1:30" ht="21">
      <c r="A48" s="363"/>
      <c r="B48" s="363"/>
      <c r="C48" s="363"/>
      <c r="D48" s="363"/>
      <c r="E48" s="363"/>
      <c r="F48" s="363"/>
      <c r="G48" s="363"/>
      <c r="H48" s="363"/>
      <c r="I48" s="363"/>
      <c r="J48" s="363"/>
      <c r="K48" s="363"/>
      <c r="L48" s="363"/>
      <c r="M48" s="396"/>
      <c r="N48" s="363"/>
      <c r="O48" s="363"/>
      <c r="P48" s="363"/>
      <c r="Q48" s="363"/>
      <c r="R48" s="363"/>
      <c r="S48" s="363"/>
      <c r="T48" s="363"/>
      <c r="U48" s="363"/>
      <c r="V48" s="363"/>
      <c r="W48" s="363"/>
      <c r="X48" s="363"/>
      <c r="Y48" s="396"/>
      <c r="Z48" s="363"/>
      <c r="AA48" s="363"/>
      <c r="AB48" s="363"/>
    </row>
    <row r="49" spans="1:28" ht="21">
      <c r="A49" s="363"/>
      <c r="B49" s="363"/>
      <c r="C49" s="363"/>
      <c r="D49" s="363"/>
      <c r="E49" s="363"/>
      <c r="F49" s="363"/>
      <c r="G49" s="363"/>
      <c r="H49" s="363"/>
      <c r="I49" s="363"/>
      <c r="J49" s="363"/>
      <c r="K49" s="363"/>
      <c r="L49" s="363"/>
      <c r="M49" s="396"/>
      <c r="N49" s="363"/>
      <c r="O49" s="363"/>
      <c r="P49" s="363"/>
      <c r="Q49" s="363"/>
      <c r="R49" s="363"/>
      <c r="S49" s="363"/>
      <c r="T49" s="363"/>
      <c r="U49" s="363"/>
      <c r="V49" s="363"/>
      <c r="W49" s="363"/>
      <c r="X49" s="363"/>
      <c r="Y49" s="396"/>
      <c r="Z49" s="363"/>
      <c r="AA49" s="363"/>
      <c r="AB49" s="363"/>
    </row>
    <row r="50" spans="1:28" ht="21">
      <c r="A50" s="363"/>
      <c r="B50" s="363"/>
      <c r="C50" s="363"/>
      <c r="D50" s="363"/>
      <c r="E50" s="363"/>
      <c r="F50" s="363"/>
      <c r="G50" s="363"/>
      <c r="H50" s="363"/>
      <c r="I50" s="363"/>
      <c r="J50" s="363"/>
      <c r="K50" s="363"/>
      <c r="L50" s="363"/>
      <c r="M50" s="396"/>
      <c r="N50" s="363"/>
      <c r="O50" s="363"/>
      <c r="P50" s="363"/>
      <c r="Q50" s="363"/>
      <c r="R50" s="363"/>
      <c r="S50" s="363"/>
      <c r="T50" s="363"/>
      <c r="U50" s="363"/>
      <c r="V50" s="363"/>
      <c r="W50" s="363"/>
      <c r="X50" s="363"/>
      <c r="Y50" s="396"/>
      <c r="Z50" s="363"/>
      <c r="AA50" s="363"/>
      <c r="AB50" s="363"/>
    </row>
    <row r="51" spans="1:28" ht="21">
      <c r="A51" s="363"/>
      <c r="B51" s="363"/>
      <c r="C51" s="363"/>
      <c r="D51" s="363"/>
      <c r="E51" s="363"/>
      <c r="F51" s="363"/>
      <c r="G51" s="363"/>
      <c r="H51" s="363"/>
      <c r="I51" s="363"/>
      <c r="J51" s="363"/>
      <c r="K51" s="363"/>
      <c r="L51" s="363"/>
      <c r="M51" s="396"/>
      <c r="N51" s="363"/>
      <c r="O51" s="363"/>
      <c r="P51" s="363"/>
      <c r="Q51" s="363"/>
      <c r="R51" s="363"/>
      <c r="S51" s="363"/>
      <c r="T51" s="363"/>
      <c r="U51" s="363"/>
      <c r="V51" s="363"/>
      <c r="W51" s="363"/>
      <c r="X51" s="363"/>
      <c r="Y51" s="396"/>
      <c r="Z51" s="363"/>
      <c r="AA51" s="363"/>
      <c r="AB51" s="363"/>
    </row>
    <row r="52" spans="1:28" ht="21">
      <c r="A52" s="363"/>
      <c r="B52" s="363"/>
      <c r="C52" s="363"/>
      <c r="D52" s="363"/>
      <c r="E52" s="363"/>
      <c r="F52" s="363"/>
      <c r="G52" s="363"/>
      <c r="H52" s="363"/>
      <c r="I52" s="363"/>
      <c r="J52" s="363"/>
      <c r="K52" s="363"/>
      <c r="L52" s="363"/>
      <c r="M52" s="396"/>
      <c r="N52" s="363"/>
      <c r="O52" s="363"/>
      <c r="P52" s="363"/>
      <c r="Q52" s="363"/>
      <c r="R52" s="363"/>
      <c r="S52" s="363"/>
      <c r="T52" s="363"/>
      <c r="U52" s="363"/>
      <c r="V52" s="363"/>
      <c r="W52" s="363"/>
      <c r="X52" s="363"/>
      <c r="Y52" s="396"/>
      <c r="Z52" s="363"/>
      <c r="AA52" s="363"/>
      <c r="AB52" s="363"/>
    </row>
    <row r="53" spans="1:28" ht="21">
      <c r="A53" s="363"/>
      <c r="B53" s="363"/>
      <c r="C53" s="363"/>
      <c r="D53" s="363"/>
      <c r="E53" s="363"/>
      <c r="F53" s="363"/>
      <c r="G53" s="363"/>
      <c r="H53" s="363"/>
      <c r="I53" s="363"/>
      <c r="J53" s="363"/>
      <c r="K53" s="363"/>
      <c r="L53" s="363"/>
      <c r="M53" s="396"/>
      <c r="N53" s="363"/>
      <c r="O53" s="363"/>
      <c r="P53" s="363"/>
      <c r="Q53" s="363"/>
      <c r="R53" s="363"/>
      <c r="S53" s="363"/>
      <c r="T53" s="363"/>
      <c r="U53" s="363"/>
      <c r="V53" s="363"/>
      <c r="W53" s="363"/>
      <c r="X53" s="363"/>
      <c r="Y53" s="396"/>
      <c r="Z53" s="363"/>
      <c r="AA53" s="363"/>
      <c r="AB53" s="363"/>
    </row>
    <row r="54" spans="1:28" ht="21">
      <c r="A54" s="363"/>
      <c r="B54" s="363"/>
      <c r="C54" s="363"/>
      <c r="D54" s="363"/>
      <c r="E54" s="363"/>
      <c r="F54" s="363"/>
      <c r="G54" s="363"/>
      <c r="H54" s="363"/>
      <c r="I54" s="363"/>
      <c r="J54" s="363"/>
      <c r="K54" s="363"/>
      <c r="L54" s="363"/>
      <c r="M54" s="396"/>
      <c r="N54" s="363"/>
      <c r="O54" s="363"/>
      <c r="P54" s="363"/>
      <c r="Q54" s="363"/>
      <c r="R54" s="363"/>
      <c r="S54" s="363"/>
      <c r="T54" s="363"/>
      <c r="U54" s="363"/>
      <c r="V54" s="363"/>
      <c r="W54" s="363"/>
      <c r="X54" s="363"/>
      <c r="Y54" s="396"/>
      <c r="Z54" s="363"/>
      <c r="AA54" s="363"/>
      <c r="AB54" s="363"/>
    </row>
    <row r="55" spans="1:28" ht="21">
      <c r="A55" s="363"/>
      <c r="B55" s="363"/>
      <c r="C55" s="363"/>
      <c r="D55" s="363"/>
      <c r="E55" s="363"/>
      <c r="F55" s="363"/>
      <c r="G55" s="363"/>
      <c r="H55" s="363"/>
      <c r="I55" s="363"/>
      <c r="J55" s="363"/>
      <c r="K55" s="363"/>
      <c r="L55" s="363"/>
      <c r="M55" s="396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96"/>
      <c r="Z55" s="363"/>
      <c r="AA55" s="363"/>
      <c r="AB55" s="363"/>
    </row>
    <row r="56" spans="1:28" ht="21">
      <c r="A56" s="363"/>
      <c r="B56" s="363"/>
      <c r="C56" s="363"/>
      <c r="D56" s="363"/>
      <c r="E56" s="363"/>
      <c r="F56" s="363"/>
      <c r="G56" s="363"/>
      <c r="H56" s="363"/>
      <c r="I56" s="363"/>
      <c r="J56" s="363"/>
      <c r="K56" s="363"/>
      <c r="L56" s="363"/>
      <c r="M56" s="396"/>
      <c r="N56" s="363"/>
      <c r="O56" s="363"/>
      <c r="P56" s="363"/>
      <c r="Q56" s="363"/>
      <c r="R56" s="363"/>
      <c r="S56" s="363"/>
      <c r="T56" s="363"/>
      <c r="U56" s="363"/>
      <c r="V56" s="363"/>
      <c r="W56" s="363"/>
      <c r="X56" s="363"/>
      <c r="Y56" s="396"/>
      <c r="Z56" s="363"/>
      <c r="AA56" s="363"/>
      <c r="AB56" s="363"/>
    </row>
    <row r="57" spans="1:28" ht="21">
      <c r="A57" s="363"/>
      <c r="B57" s="363"/>
      <c r="C57" s="363"/>
      <c r="D57" s="363"/>
      <c r="E57" s="363"/>
      <c r="F57" s="363"/>
      <c r="G57" s="363"/>
      <c r="H57" s="363"/>
      <c r="I57" s="363"/>
      <c r="J57" s="363"/>
      <c r="K57" s="363"/>
      <c r="L57" s="363"/>
      <c r="M57" s="396"/>
      <c r="N57" s="363"/>
      <c r="O57" s="363"/>
      <c r="P57" s="363"/>
      <c r="Q57" s="363"/>
      <c r="R57" s="363"/>
      <c r="S57" s="363"/>
      <c r="T57" s="363"/>
      <c r="U57" s="363"/>
      <c r="V57" s="363"/>
      <c r="W57" s="363"/>
      <c r="X57" s="363"/>
      <c r="Y57" s="396"/>
      <c r="Z57" s="363"/>
      <c r="AA57" s="363"/>
      <c r="AB57" s="363"/>
    </row>
    <row r="58" spans="1:28" ht="21">
      <c r="A58" s="363"/>
      <c r="B58" s="363"/>
      <c r="C58" s="363"/>
      <c r="D58" s="363"/>
      <c r="E58" s="363"/>
      <c r="F58" s="363"/>
      <c r="G58" s="363"/>
      <c r="H58" s="363"/>
      <c r="I58" s="363"/>
      <c r="J58" s="363"/>
      <c r="K58" s="363"/>
      <c r="L58" s="363"/>
      <c r="M58" s="396"/>
      <c r="N58" s="363"/>
      <c r="O58" s="363"/>
      <c r="P58" s="363"/>
      <c r="Q58" s="363"/>
      <c r="R58" s="363"/>
      <c r="S58" s="363"/>
      <c r="T58" s="363"/>
      <c r="U58" s="363"/>
      <c r="V58" s="363"/>
      <c r="W58" s="363"/>
      <c r="X58" s="363"/>
      <c r="Y58" s="396"/>
      <c r="Z58" s="363"/>
      <c r="AA58" s="363"/>
      <c r="AB58" s="363"/>
    </row>
    <row r="59" spans="1:28" ht="21">
      <c r="A59" s="363"/>
      <c r="B59" s="363"/>
      <c r="C59" s="363"/>
      <c r="D59" s="363"/>
      <c r="E59" s="363"/>
      <c r="F59" s="363"/>
      <c r="G59" s="363"/>
      <c r="H59" s="363"/>
      <c r="I59" s="363"/>
      <c r="J59" s="363"/>
      <c r="K59" s="363"/>
      <c r="L59" s="363"/>
      <c r="M59" s="396"/>
      <c r="N59" s="363"/>
      <c r="O59" s="363"/>
      <c r="P59" s="363"/>
      <c r="Q59" s="363"/>
      <c r="R59" s="363"/>
      <c r="S59" s="363"/>
      <c r="T59" s="363"/>
      <c r="U59" s="363"/>
      <c r="V59" s="363"/>
      <c r="W59" s="363"/>
      <c r="X59" s="363"/>
      <c r="Y59" s="396"/>
      <c r="Z59" s="363"/>
      <c r="AA59" s="363"/>
      <c r="AB59" s="363"/>
    </row>
    <row r="60" spans="1:28" ht="21">
      <c r="A60" s="363"/>
      <c r="B60" s="363"/>
      <c r="C60" s="363"/>
      <c r="D60" s="363"/>
      <c r="E60" s="363"/>
      <c r="F60" s="363"/>
      <c r="G60" s="363"/>
      <c r="H60" s="363"/>
      <c r="I60" s="363"/>
      <c r="J60" s="363"/>
      <c r="K60" s="363"/>
      <c r="L60" s="363"/>
      <c r="M60" s="396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96"/>
      <c r="Z60" s="363"/>
      <c r="AA60" s="363"/>
      <c r="AB60" s="363"/>
    </row>
    <row r="61" spans="1:28" ht="21">
      <c r="A61" s="363"/>
      <c r="B61" s="363"/>
      <c r="C61" s="363"/>
      <c r="D61" s="363"/>
      <c r="E61" s="363"/>
      <c r="F61" s="363"/>
      <c r="G61" s="363"/>
      <c r="H61" s="363"/>
      <c r="I61" s="363"/>
      <c r="J61" s="363"/>
      <c r="K61" s="363"/>
      <c r="L61" s="363"/>
      <c r="M61" s="396"/>
      <c r="N61" s="363"/>
      <c r="O61" s="363"/>
      <c r="P61" s="363"/>
      <c r="Q61" s="363"/>
      <c r="R61" s="363"/>
      <c r="S61" s="363"/>
      <c r="T61" s="363"/>
      <c r="U61" s="363"/>
      <c r="V61" s="363"/>
      <c r="W61" s="363"/>
      <c r="X61" s="363"/>
      <c r="Y61" s="396"/>
      <c r="Z61" s="363"/>
      <c r="AA61" s="363"/>
      <c r="AB61" s="363"/>
    </row>
    <row r="62" spans="1:28" ht="21">
      <c r="A62" s="363"/>
      <c r="B62" s="363"/>
      <c r="C62" s="363"/>
      <c r="D62" s="363"/>
      <c r="E62" s="363"/>
      <c r="F62" s="363"/>
      <c r="G62" s="363"/>
      <c r="H62" s="363"/>
      <c r="I62" s="363"/>
      <c r="J62" s="363"/>
      <c r="K62" s="363"/>
      <c r="L62" s="363"/>
      <c r="M62" s="396"/>
      <c r="N62" s="363"/>
      <c r="O62" s="363"/>
      <c r="P62" s="363"/>
      <c r="Q62" s="363"/>
      <c r="R62" s="363"/>
      <c r="S62" s="363"/>
      <c r="T62" s="363"/>
      <c r="U62" s="363"/>
      <c r="V62" s="363"/>
      <c r="W62" s="363"/>
      <c r="X62" s="363"/>
      <c r="Y62" s="396"/>
      <c r="Z62" s="363"/>
      <c r="AA62" s="363"/>
      <c r="AB62" s="363"/>
    </row>
    <row r="63" spans="1:28" ht="21">
      <c r="A63" s="363"/>
      <c r="B63" s="363"/>
      <c r="C63" s="363"/>
      <c r="D63" s="363"/>
      <c r="E63" s="363"/>
      <c r="F63" s="363"/>
      <c r="G63" s="363"/>
      <c r="H63" s="363"/>
      <c r="I63" s="363"/>
      <c r="J63" s="363"/>
      <c r="K63" s="363"/>
      <c r="L63" s="363"/>
      <c r="M63" s="396"/>
      <c r="N63" s="363"/>
      <c r="O63" s="363"/>
      <c r="P63" s="363"/>
      <c r="Q63" s="363"/>
      <c r="R63" s="363"/>
      <c r="S63" s="363"/>
      <c r="T63" s="363"/>
      <c r="U63" s="363"/>
      <c r="V63" s="363"/>
      <c r="W63" s="363"/>
      <c r="X63" s="363"/>
      <c r="Y63" s="396"/>
      <c r="Z63" s="363"/>
      <c r="AA63" s="363"/>
      <c r="AB63" s="363"/>
    </row>
    <row r="64" spans="1:28" ht="21">
      <c r="A64" s="363"/>
      <c r="B64" s="363"/>
      <c r="C64" s="363"/>
      <c r="D64" s="363"/>
      <c r="E64" s="363"/>
      <c r="F64" s="363"/>
      <c r="G64" s="363"/>
      <c r="H64" s="363"/>
      <c r="I64" s="363"/>
      <c r="J64" s="363"/>
      <c r="K64" s="363"/>
      <c r="L64" s="363"/>
      <c r="M64" s="396"/>
      <c r="N64" s="363"/>
      <c r="O64" s="363"/>
      <c r="P64" s="363"/>
      <c r="Q64" s="363"/>
      <c r="R64" s="363"/>
      <c r="S64" s="363"/>
      <c r="T64" s="363"/>
      <c r="U64" s="363"/>
      <c r="V64" s="363"/>
      <c r="W64" s="363"/>
      <c r="X64" s="363"/>
      <c r="Y64" s="396"/>
      <c r="Z64" s="363"/>
      <c r="AA64" s="363"/>
      <c r="AB64" s="363"/>
    </row>
    <row r="65" spans="1:28" ht="21">
      <c r="A65" s="363"/>
      <c r="B65" s="363"/>
      <c r="C65" s="363"/>
      <c r="D65" s="363"/>
      <c r="E65" s="363"/>
      <c r="F65" s="363"/>
      <c r="G65" s="363"/>
      <c r="H65" s="363"/>
      <c r="I65" s="363"/>
      <c r="J65" s="363"/>
      <c r="K65" s="363"/>
      <c r="L65" s="363"/>
      <c r="M65" s="396"/>
      <c r="N65" s="363"/>
      <c r="O65" s="363"/>
      <c r="P65" s="363"/>
      <c r="Q65" s="363"/>
      <c r="R65" s="363"/>
      <c r="S65" s="363"/>
      <c r="T65" s="363"/>
      <c r="U65" s="363"/>
      <c r="V65" s="363"/>
      <c r="W65" s="363"/>
      <c r="X65" s="363"/>
      <c r="Y65" s="396"/>
      <c r="Z65" s="363"/>
      <c r="AA65" s="363"/>
      <c r="AB65" s="363"/>
    </row>
    <row r="66" spans="1:28" ht="21">
      <c r="A66" s="363"/>
      <c r="B66" s="363"/>
      <c r="C66" s="363"/>
      <c r="D66" s="363"/>
      <c r="E66" s="363"/>
      <c r="F66" s="363"/>
      <c r="G66" s="363"/>
      <c r="H66" s="363"/>
      <c r="I66" s="363"/>
      <c r="J66" s="363"/>
      <c r="K66" s="363"/>
      <c r="L66" s="363"/>
      <c r="M66" s="396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96"/>
      <c r="Z66" s="363"/>
      <c r="AA66" s="363"/>
      <c r="AB66" s="363"/>
    </row>
    <row r="67" spans="1:28" ht="21">
      <c r="A67" s="363"/>
      <c r="B67" s="363"/>
      <c r="C67" s="363"/>
      <c r="D67" s="363"/>
      <c r="E67" s="363"/>
      <c r="F67" s="363"/>
      <c r="G67" s="363"/>
      <c r="H67" s="363"/>
      <c r="I67" s="363"/>
      <c r="J67" s="363"/>
      <c r="K67" s="363"/>
      <c r="L67" s="363"/>
      <c r="M67" s="396"/>
      <c r="N67" s="363"/>
      <c r="O67" s="363"/>
      <c r="P67" s="363"/>
      <c r="Q67" s="363"/>
      <c r="R67" s="363"/>
      <c r="S67" s="363"/>
      <c r="T67" s="363"/>
      <c r="U67" s="363"/>
      <c r="V67" s="363"/>
      <c r="W67" s="363"/>
      <c r="X67" s="363"/>
      <c r="Y67" s="396"/>
      <c r="Z67" s="363"/>
      <c r="AA67" s="363"/>
      <c r="AB67" s="363"/>
    </row>
    <row r="68" spans="1:28" ht="21">
      <c r="A68" s="363"/>
      <c r="B68" s="363"/>
      <c r="C68" s="363"/>
      <c r="D68" s="363"/>
      <c r="E68" s="363"/>
      <c r="F68" s="363"/>
      <c r="G68" s="363"/>
      <c r="H68" s="363"/>
      <c r="I68" s="363"/>
      <c r="J68" s="363"/>
      <c r="K68" s="363"/>
      <c r="L68" s="363"/>
      <c r="M68" s="396"/>
      <c r="N68" s="363"/>
      <c r="O68" s="363"/>
      <c r="P68" s="363"/>
      <c r="Q68" s="363"/>
      <c r="R68" s="363"/>
      <c r="S68" s="363"/>
      <c r="T68" s="363"/>
      <c r="U68" s="363"/>
      <c r="V68" s="363"/>
      <c r="W68" s="363"/>
      <c r="X68" s="363"/>
      <c r="Y68" s="396"/>
      <c r="Z68" s="363"/>
      <c r="AA68" s="363"/>
      <c r="AB68" s="363"/>
    </row>
    <row r="69" spans="1:28" ht="21">
      <c r="A69" s="363"/>
      <c r="B69" s="363"/>
      <c r="C69" s="363"/>
      <c r="D69" s="363"/>
      <c r="E69" s="363"/>
      <c r="F69" s="363"/>
      <c r="G69" s="363"/>
      <c r="H69" s="363"/>
      <c r="I69" s="363"/>
      <c r="J69" s="363"/>
      <c r="K69" s="363"/>
      <c r="L69" s="363"/>
      <c r="M69" s="396"/>
      <c r="N69" s="363"/>
      <c r="O69" s="363"/>
      <c r="P69" s="363"/>
      <c r="Q69" s="363"/>
      <c r="R69" s="363"/>
      <c r="S69" s="363"/>
      <c r="T69" s="363"/>
      <c r="U69" s="363"/>
      <c r="V69" s="363"/>
      <c r="W69" s="363"/>
      <c r="X69" s="363"/>
      <c r="Y69" s="396"/>
      <c r="Z69" s="363"/>
      <c r="AA69" s="363"/>
      <c r="AB69" s="363"/>
    </row>
    <row r="70" spans="1:28" ht="21">
      <c r="A70" s="363" t="s">
        <v>289</v>
      </c>
      <c r="B70" s="363"/>
      <c r="C70" s="363"/>
      <c r="D70" s="363"/>
      <c r="E70" s="363"/>
      <c r="F70" s="363"/>
      <c r="G70" s="363"/>
      <c r="H70" s="363"/>
      <c r="I70" s="363"/>
      <c r="J70" s="363"/>
      <c r="K70" s="363"/>
      <c r="L70" s="363"/>
      <c r="M70" s="396"/>
      <c r="N70" s="363"/>
      <c r="O70" s="363"/>
      <c r="P70" s="363"/>
      <c r="Q70" s="363"/>
      <c r="R70" s="363"/>
      <c r="S70" s="363"/>
      <c r="T70" s="363"/>
      <c r="U70" s="363"/>
      <c r="V70" s="363"/>
      <c r="W70" s="363"/>
      <c r="X70" s="363"/>
      <c r="Y70" s="396"/>
      <c r="Z70" s="363"/>
      <c r="AA70" s="363"/>
      <c r="AB70" s="363"/>
    </row>
    <row r="71" spans="1:28" ht="21">
      <c r="A71" s="363" t="s">
        <v>290</v>
      </c>
      <c r="B71" s="363"/>
      <c r="C71" s="363"/>
      <c r="D71" s="363"/>
      <c r="E71" s="363"/>
      <c r="F71" s="363"/>
      <c r="G71" s="363"/>
      <c r="H71" s="363"/>
      <c r="I71" s="363"/>
      <c r="J71" s="363"/>
      <c r="K71" s="363"/>
      <c r="L71" s="363"/>
      <c r="M71" s="396"/>
      <c r="N71" s="363"/>
      <c r="O71" s="363"/>
      <c r="P71" s="363"/>
      <c r="Q71" s="363"/>
      <c r="R71" s="363"/>
      <c r="S71" s="363"/>
      <c r="T71" s="363"/>
      <c r="U71" s="363"/>
      <c r="V71" s="363"/>
      <c r="W71" s="363"/>
      <c r="X71" s="363"/>
      <c r="Y71" s="396"/>
      <c r="Z71" s="363"/>
      <c r="AA71" s="363"/>
      <c r="AB71" s="363"/>
    </row>
    <row r="72" spans="1:28" ht="21">
      <c r="A72" s="363" t="s">
        <v>291</v>
      </c>
      <c r="B72" s="363"/>
      <c r="C72" s="363"/>
      <c r="D72" s="363"/>
      <c r="E72" s="363"/>
      <c r="F72" s="363"/>
      <c r="G72" s="363"/>
      <c r="H72" s="363"/>
      <c r="I72" s="363"/>
      <c r="J72" s="363"/>
      <c r="K72" s="363"/>
      <c r="L72" s="363"/>
      <c r="M72" s="396"/>
      <c r="N72" s="363"/>
      <c r="O72" s="363"/>
      <c r="P72" s="363"/>
      <c r="Q72" s="363"/>
      <c r="R72" s="363"/>
      <c r="S72" s="363"/>
      <c r="T72" s="363"/>
      <c r="U72" s="363"/>
      <c r="V72" s="363"/>
      <c r="W72" s="363"/>
      <c r="X72" s="363"/>
      <c r="Y72" s="396"/>
      <c r="Z72" s="363"/>
      <c r="AA72" s="363"/>
      <c r="AB72" s="363"/>
    </row>
    <row r="73" spans="1:28" ht="21">
      <c r="A73" s="363"/>
      <c r="B73" s="363"/>
      <c r="C73" s="363"/>
      <c r="D73" s="363"/>
      <c r="E73" s="363"/>
      <c r="F73" s="363"/>
      <c r="G73" s="363"/>
      <c r="H73" s="363"/>
      <c r="I73" s="363"/>
      <c r="J73" s="363"/>
      <c r="K73" s="363"/>
      <c r="L73" s="363"/>
      <c r="M73" s="396"/>
      <c r="N73" s="363"/>
      <c r="O73" s="363"/>
      <c r="P73" s="363"/>
      <c r="Q73" s="363"/>
      <c r="R73" s="363"/>
      <c r="S73" s="363"/>
      <c r="T73" s="363"/>
      <c r="U73" s="363"/>
      <c r="V73" s="363"/>
      <c r="W73" s="363"/>
      <c r="X73" s="363"/>
      <c r="Y73" s="396"/>
      <c r="Z73" s="363"/>
      <c r="AA73" s="363"/>
      <c r="AB73" s="363"/>
    </row>
    <row r="74" spans="1:28" ht="21">
      <c r="A74" s="363"/>
      <c r="B74" s="363"/>
      <c r="C74" s="363"/>
      <c r="D74" s="363"/>
      <c r="E74" s="363"/>
      <c r="F74" s="363"/>
      <c r="G74" s="363"/>
      <c r="H74" s="363"/>
      <c r="I74" s="363"/>
      <c r="J74" s="363"/>
      <c r="K74" s="363"/>
      <c r="L74" s="363"/>
      <c r="M74" s="396"/>
      <c r="N74" s="363"/>
      <c r="O74" s="363"/>
      <c r="P74" s="363"/>
      <c r="Q74" s="363"/>
      <c r="R74" s="363"/>
      <c r="S74" s="363"/>
      <c r="T74" s="363"/>
      <c r="U74" s="363"/>
      <c r="V74" s="363"/>
      <c r="W74" s="363"/>
      <c r="X74" s="363"/>
      <c r="Y74" s="396"/>
      <c r="Z74" s="363"/>
      <c r="AA74" s="363"/>
      <c r="AB74" s="363"/>
    </row>
    <row r="75" spans="1:28" ht="21">
      <c r="A75" s="363"/>
      <c r="B75" s="363"/>
      <c r="C75" s="363"/>
      <c r="D75" s="363"/>
      <c r="E75" s="363"/>
      <c r="F75" s="363"/>
      <c r="G75" s="363"/>
      <c r="H75" s="363"/>
      <c r="I75" s="363"/>
      <c r="J75" s="363"/>
      <c r="K75" s="363"/>
      <c r="L75" s="363"/>
      <c r="M75" s="396"/>
      <c r="N75" s="363"/>
      <c r="O75" s="363"/>
      <c r="P75" s="363"/>
      <c r="Q75" s="363"/>
      <c r="R75" s="363"/>
      <c r="S75" s="363"/>
      <c r="T75" s="363"/>
      <c r="U75" s="363"/>
      <c r="V75" s="363"/>
      <c r="W75" s="363"/>
      <c r="X75" s="363"/>
      <c r="Y75" s="396"/>
      <c r="Z75" s="363"/>
      <c r="AA75" s="363"/>
      <c r="AB75" s="363"/>
    </row>
    <row r="76" spans="1:28" ht="21">
      <c r="A76" s="363"/>
      <c r="B76" s="363"/>
      <c r="C76" s="363"/>
      <c r="D76" s="363"/>
      <c r="E76" s="363"/>
      <c r="F76" s="363"/>
      <c r="G76" s="363"/>
      <c r="H76" s="363"/>
      <c r="I76" s="363"/>
      <c r="J76" s="363"/>
      <c r="K76" s="363"/>
      <c r="L76" s="363"/>
      <c r="M76" s="396"/>
      <c r="N76" s="363"/>
      <c r="O76" s="363"/>
      <c r="P76" s="363"/>
      <c r="Q76" s="363"/>
      <c r="R76" s="363"/>
      <c r="S76" s="363"/>
      <c r="T76" s="363"/>
      <c r="U76" s="363"/>
      <c r="V76" s="363"/>
      <c r="W76" s="363"/>
      <c r="X76" s="363"/>
      <c r="Y76" s="396"/>
      <c r="Z76" s="363"/>
      <c r="AA76" s="363"/>
      <c r="AB76" s="363"/>
    </row>
    <row r="77" spans="1:28" ht="21">
      <c r="A77" s="363"/>
      <c r="B77" s="363"/>
      <c r="C77" s="363"/>
      <c r="D77" s="363"/>
      <c r="E77" s="363"/>
      <c r="F77" s="363"/>
      <c r="G77" s="363"/>
      <c r="H77" s="363"/>
      <c r="I77" s="363"/>
      <c r="J77" s="363"/>
      <c r="K77" s="363"/>
      <c r="L77" s="363"/>
      <c r="M77" s="396"/>
      <c r="N77" s="363"/>
      <c r="O77" s="363"/>
      <c r="P77" s="363"/>
      <c r="Q77" s="363"/>
      <c r="R77" s="363"/>
      <c r="S77" s="363"/>
      <c r="T77" s="363"/>
      <c r="U77" s="363"/>
      <c r="V77" s="363"/>
      <c r="W77" s="363"/>
      <c r="X77" s="363"/>
      <c r="Y77" s="396"/>
      <c r="Z77" s="363"/>
      <c r="AA77" s="363"/>
      <c r="AB77" s="363"/>
    </row>
    <row r="78" spans="1:28" ht="21">
      <c r="A78" s="363"/>
      <c r="B78" s="363"/>
      <c r="C78" s="363"/>
      <c r="D78" s="363"/>
      <c r="E78" s="363"/>
      <c r="F78" s="363"/>
      <c r="G78" s="363"/>
      <c r="H78" s="363"/>
      <c r="I78" s="363"/>
      <c r="J78" s="363"/>
      <c r="K78" s="363"/>
      <c r="L78" s="363"/>
      <c r="M78" s="396"/>
      <c r="N78" s="363"/>
      <c r="O78" s="363"/>
      <c r="P78" s="363"/>
      <c r="Q78" s="363"/>
      <c r="R78" s="363"/>
      <c r="S78" s="363"/>
      <c r="T78" s="363"/>
      <c r="U78" s="363"/>
      <c r="V78" s="363"/>
      <c r="W78" s="363"/>
      <c r="X78" s="363"/>
      <c r="Y78" s="396"/>
      <c r="Z78" s="363"/>
      <c r="AA78" s="363"/>
      <c r="AB78" s="363"/>
    </row>
    <row r="79" spans="1:28" ht="21">
      <c r="A79" s="363"/>
      <c r="B79" s="363"/>
      <c r="C79" s="363"/>
      <c r="D79" s="363"/>
      <c r="E79" s="363"/>
      <c r="F79" s="363"/>
      <c r="G79" s="363"/>
      <c r="H79" s="363"/>
      <c r="I79" s="363"/>
      <c r="J79" s="363"/>
      <c r="K79" s="363"/>
      <c r="L79" s="363"/>
      <c r="M79" s="396"/>
      <c r="N79" s="363"/>
      <c r="O79" s="363"/>
      <c r="P79" s="363"/>
      <c r="Q79" s="363"/>
      <c r="R79" s="363"/>
      <c r="S79" s="363"/>
      <c r="T79" s="363"/>
      <c r="U79" s="363"/>
      <c r="V79" s="363"/>
      <c r="W79" s="363"/>
      <c r="X79" s="363"/>
      <c r="Y79" s="396"/>
      <c r="Z79" s="363"/>
      <c r="AA79" s="363"/>
      <c r="AB79" s="363"/>
    </row>
    <row r="80" spans="1:28" ht="21">
      <c r="A80" s="363"/>
      <c r="B80" s="363"/>
      <c r="C80" s="363"/>
      <c r="D80" s="363"/>
      <c r="E80" s="363"/>
      <c r="F80" s="363"/>
      <c r="G80" s="363"/>
      <c r="H80" s="363"/>
      <c r="I80" s="363"/>
      <c r="J80" s="363"/>
      <c r="K80" s="363"/>
      <c r="L80" s="363"/>
      <c r="M80" s="396"/>
      <c r="N80" s="363"/>
      <c r="O80" s="363"/>
      <c r="P80" s="363"/>
      <c r="Q80" s="363"/>
      <c r="R80" s="363"/>
      <c r="S80" s="363"/>
      <c r="T80" s="363"/>
      <c r="U80" s="363"/>
      <c r="V80" s="363"/>
      <c r="W80" s="363"/>
      <c r="X80" s="363"/>
      <c r="Y80" s="396"/>
      <c r="Z80" s="363"/>
      <c r="AA80" s="363"/>
      <c r="AB80" s="363"/>
    </row>
    <row r="81" spans="1:28" ht="21">
      <c r="A81" s="363"/>
      <c r="B81" s="363"/>
      <c r="C81" s="363"/>
      <c r="D81" s="363"/>
      <c r="E81" s="363"/>
      <c r="F81" s="363"/>
      <c r="G81" s="363"/>
      <c r="H81" s="363"/>
      <c r="I81" s="363"/>
      <c r="J81" s="363"/>
      <c r="K81" s="363"/>
      <c r="L81" s="363"/>
      <c r="M81" s="396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96"/>
      <c r="Z81" s="363"/>
      <c r="AA81" s="363"/>
      <c r="AB81" s="363"/>
    </row>
    <row r="82" spans="1:28" ht="21">
      <c r="A82" s="363"/>
      <c r="B82" s="363"/>
      <c r="C82" s="363"/>
      <c r="D82" s="363"/>
      <c r="E82" s="363"/>
      <c r="F82" s="363"/>
      <c r="G82" s="363"/>
      <c r="H82" s="363"/>
      <c r="I82" s="363"/>
      <c r="J82" s="363"/>
      <c r="K82" s="363"/>
      <c r="L82" s="363"/>
      <c r="M82" s="396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96"/>
      <c r="Z82" s="363"/>
      <c r="AA82" s="363"/>
      <c r="AB82" s="363"/>
    </row>
    <row r="83" spans="1:28" ht="21">
      <c r="A83" s="363"/>
      <c r="B83" s="363"/>
      <c r="C83" s="363"/>
      <c r="D83" s="363"/>
      <c r="E83" s="363"/>
      <c r="F83" s="363"/>
      <c r="G83" s="363"/>
      <c r="H83" s="363"/>
      <c r="I83" s="363"/>
      <c r="J83" s="363"/>
      <c r="K83" s="363"/>
      <c r="L83" s="363"/>
      <c r="M83" s="396"/>
      <c r="N83" s="363"/>
      <c r="O83" s="363"/>
      <c r="P83" s="363"/>
      <c r="Q83" s="363"/>
      <c r="R83" s="363"/>
      <c r="S83" s="363"/>
      <c r="T83" s="363"/>
      <c r="U83" s="363"/>
      <c r="V83" s="363"/>
      <c r="W83" s="363"/>
      <c r="X83" s="363"/>
      <c r="Y83" s="396"/>
      <c r="Z83" s="363"/>
      <c r="AA83" s="363"/>
      <c r="AB83" s="363"/>
    </row>
    <row r="84" spans="1:28" ht="21">
      <c r="A84" s="363"/>
      <c r="B84" s="363"/>
      <c r="C84" s="363"/>
      <c r="D84" s="363"/>
      <c r="E84" s="363"/>
      <c r="F84" s="363"/>
      <c r="G84" s="363"/>
      <c r="H84" s="363"/>
      <c r="I84" s="363"/>
      <c r="J84" s="363"/>
      <c r="K84" s="363"/>
      <c r="L84" s="363"/>
      <c r="M84" s="396"/>
      <c r="N84" s="363"/>
      <c r="O84" s="363"/>
      <c r="P84" s="363"/>
      <c r="Q84" s="363"/>
      <c r="R84" s="363"/>
      <c r="S84" s="363"/>
      <c r="T84" s="363"/>
      <c r="U84" s="363"/>
      <c r="V84" s="363"/>
      <c r="W84" s="363"/>
      <c r="X84" s="363"/>
      <c r="Y84" s="396"/>
      <c r="Z84" s="363"/>
      <c r="AA84" s="363"/>
      <c r="AB84" s="363"/>
    </row>
    <row r="85" spans="1:28" ht="21">
      <c r="A85" s="363"/>
      <c r="B85" s="363"/>
      <c r="C85" s="363"/>
      <c r="D85" s="363"/>
      <c r="E85" s="363"/>
      <c r="F85" s="363"/>
      <c r="G85" s="363"/>
      <c r="H85" s="363"/>
      <c r="I85" s="363"/>
      <c r="J85" s="363"/>
      <c r="K85" s="363"/>
      <c r="L85" s="363"/>
      <c r="M85" s="396"/>
      <c r="N85" s="363"/>
      <c r="O85" s="363"/>
      <c r="P85" s="363"/>
      <c r="Q85" s="363"/>
      <c r="R85" s="363"/>
      <c r="S85" s="363"/>
      <c r="T85" s="363"/>
      <c r="U85" s="363"/>
      <c r="V85" s="363"/>
      <c r="W85" s="363"/>
      <c r="X85" s="363"/>
      <c r="Y85" s="396"/>
      <c r="Z85" s="363"/>
      <c r="AA85" s="363"/>
      <c r="AB85" s="363"/>
    </row>
    <row r="86" spans="1:28" ht="21">
      <c r="A86" s="363"/>
      <c r="B86" s="363"/>
      <c r="C86" s="363"/>
      <c r="D86" s="363"/>
      <c r="E86" s="363"/>
      <c r="F86" s="363"/>
      <c r="G86" s="363"/>
      <c r="H86" s="363"/>
      <c r="I86" s="363"/>
      <c r="J86" s="363"/>
      <c r="K86" s="363"/>
      <c r="L86" s="363"/>
      <c r="M86" s="396"/>
      <c r="N86" s="363"/>
      <c r="O86" s="363"/>
      <c r="P86" s="363"/>
      <c r="Q86" s="363"/>
      <c r="R86" s="363"/>
      <c r="S86" s="363"/>
      <c r="T86" s="363"/>
      <c r="U86" s="363"/>
      <c r="V86" s="363"/>
      <c r="W86" s="363"/>
      <c r="X86" s="363"/>
      <c r="Y86" s="396"/>
      <c r="Z86" s="363"/>
      <c r="AA86" s="363"/>
      <c r="AB86" s="363"/>
    </row>
    <row r="87" spans="1:28" ht="21">
      <c r="A87" s="363"/>
      <c r="B87" s="363"/>
      <c r="C87" s="363"/>
      <c r="D87" s="363"/>
      <c r="E87" s="363"/>
      <c r="F87" s="363"/>
      <c r="G87" s="363"/>
      <c r="H87" s="363"/>
      <c r="I87" s="363"/>
      <c r="J87" s="363"/>
      <c r="K87" s="363"/>
      <c r="L87" s="363"/>
      <c r="M87" s="396"/>
      <c r="N87" s="363"/>
      <c r="O87" s="363"/>
      <c r="P87" s="363"/>
      <c r="Q87" s="363"/>
      <c r="R87" s="363"/>
      <c r="S87" s="363"/>
      <c r="T87" s="363"/>
      <c r="U87" s="363"/>
      <c r="V87" s="363"/>
      <c r="W87" s="363"/>
      <c r="X87" s="363"/>
      <c r="Y87" s="396"/>
      <c r="Z87" s="363"/>
      <c r="AA87" s="363"/>
      <c r="AB87" s="363"/>
    </row>
    <row r="88" spans="1:28" ht="21">
      <c r="A88" s="363"/>
      <c r="B88" s="363"/>
      <c r="C88" s="363"/>
      <c r="D88" s="363"/>
      <c r="E88" s="363"/>
      <c r="F88" s="363"/>
      <c r="G88" s="363"/>
      <c r="H88" s="363"/>
      <c r="I88" s="363"/>
      <c r="J88" s="363"/>
      <c r="K88" s="363"/>
      <c r="L88" s="363"/>
      <c r="M88" s="396"/>
      <c r="N88" s="363"/>
      <c r="O88" s="363"/>
      <c r="P88" s="363"/>
      <c r="Q88" s="363"/>
      <c r="R88" s="363"/>
      <c r="S88" s="363"/>
      <c r="T88" s="363"/>
      <c r="U88" s="363"/>
      <c r="V88" s="363"/>
      <c r="W88" s="363"/>
      <c r="X88" s="363"/>
      <c r="Y88" s="396"/>
      <c r="Z88" s="363"/>
      <c r="AA88" s="363"/>
      <c r="AB88" s="363"/>
    </row>
    <row r="89" spans="1:28" ht="21">
      <c r="A89" s="363"/>
      <c r="B89" s="363"/>
      <c r="C89" s="363"/>
      <c r="D89" s="363"/>
      <c r="E89" s="363"/>
      <c r="F89" s="363"/>
      <c r="G89" s="363"/>
      <c r="H89" s="363"/>
      <c r="I89" s="363"/>
      <c r="J89" s="363"/>
      <c r="K89" s="363"/>
      <c r="L89" s="363"/>
      <c r="M89" s="396"/>
      <c r="N89" s="363"/>
      <c r="O89" s="363"/>
      <c r="P89" s="363"/>
      <c r="Q89" s="363"/>
      <c r="R89" s="363"/>
      <c r="S89" s="363"/>
      <c r="T89" s="363"/>
      <c r="U89" s="363"/>
      <c r="V89" s="363"/>
      <c r="W89" s="363"/>
      <c r="X89" s="363"/>
      <c r="Y89" s="396"/>
      <c r="Z89" s="363"/>
      <c r="AA89" s="363"/>
      <c r="AB89" s="363"/>
    </row>
    <row r="90" spans="1:28" ht="21">
      <c r="A90" s="363"/>
      <c r="B90" s="363"/>
      <c r="C90" s="363"/>
      <c r="D90" s="363"/>
      <c r="E90" s="363"/>
      <c r="F90" s="363"/>
      <c r="G90" s="363"/>
      <c r="H90" s="363"/>
      <c r="I90" s="363"/>
      <c r="J90" s="363"/>
      <c r="K90" s="363"/>
      <c r="L90" s="363"/>
      <c r="M90" s="396"/>
      <c r="N90" s="363"/>
      <c r="O90" s="363"/>
      <c r="P90" s="363"/>
      <c r="Q90" s="363"/>
      <c r="R90" s="363"/>
      <c r="S90" s="363"/>
      <c r="T90" s="363"/>
      <c r="U90" s="363"/>
      <c r="V90" s="363"/>
      <c r="W90" s="363"/>
      <c r="X90" s="363"/>
      <c r="Y90" s="396"/>
      <c r="Z90" s="363"/>
      <c r="AA90" s="363"/>
      <c r="AB90" s="363"/>
    </row>
    <row r="91" spans="1:28" ht="21">
      <c r="A91" s="363"/>
      <c r="B91" s="363"/>
      <c r="C91" s="363"/>
      <c r="D91" s="363"/>
      <c r="E91" s="363"/>
      <c r="F91" s="363"/>
      <c r="G91" s="363"/>
      <c r="H91" s="363"/>
      <c r="I91" s="363"/>
      <c r="J91" s="363"/>
      <c r="K91" s="363"/>
      <c r="L91" s="363"/>
      <c r="M91" s="396"/>
      <c r="N91" s="363"/>
      <c r="O91" s="363"/>
      <c r="P91" s="363"/>
      <c r="Q91" s="363"/>
      <c r="R91" s="363"/>
      <c r="S91" s="363"/>
      <c r="T91" s="363"/>
      <c r="U91" s="363"/>
      <c r="V91" s="363"/>
      <c r="W91" s="363"/>
      <c r="X91" s="363"/>
      <c r="Y91" s="396"/>
      <c r="Z91" s="363"/>
      <c r="AA91" s="363"/>
      <c r="AB91" s="363"/>
    </row>
    <row r="92" spans="1:28" ht="21">
      <c r="A92" s="363"/>
      <c r="B92" s="363"/>
      <c r="C92" s="363"/>
      <c r="D92" s="363"/>
      <c r="E92" s="363"/>
      <c r="F92" s="363"/>
      <c r="G92" s="363"/>
      <c r="H92" s="363"/>
      <c r="I92" s="363"/>
      <c r="J92" s="363"/>
      <c r="K92" s="363"/>
      <c r="L92" s="363"/>
      <c r="M92" s="396"/>
      <c r="N92" s="363"/>
      <c r="O92" s="363"/>
      <c r="P92" s="363"/>
      <c r="Q92" s="363"/>
      <c r="R92" s="363"/>
      <c r="S92" s="363"/>
      <c r="T92" s="363"/>
      <c r="U92" s="363"/>
      <c r="V92" s="363"/>
      <c r="W92" s="363"/>
      <c r="X92" s="363"/>
      <c r="Y92" s="396"/>
      <c r="Z92" s="363"/>
      <c r="AA92" s="363"/>
      <c r="AB92" s="363"/>
    </row>
    <row r="93" spans="1:28" ht="21">
      <c r="A93" s="363"/>
      <c r="B93" s="363"/>
      <c r="C93" s="363"/>
      <c r="D93" s="363"/>
      <c r="E93" s="363"/>
      <c r="F93" s="363"/>
      <c r="G93" s="363"/>
      <c r="H93" s="363"/>
      <c r="I93" s="363"/>
      <c r="J93" s="363"/>
      <c r="K93" s="363"/>
      <c r="L93" s="363"/>
      <c r="M93" s="396"/>
      <c r="N93" s="363"/>
      <c r="O93" s="363"/>
      <c r="P93" s="363"/>
      <c r="Q93" s="363"/>
      <c r="R93" s="363"/>
      <c r="S93" s="363"/>
      <c r="T93" s="363"/>
      <c r="U93" s="363"/>
      <c r="V93" s="363"/>
      <c r="W93" s="363"/>
      <c r="X93" s="363"/>
      <c r="Y93" s="396"/>
      <c r="Z93" s="363"/>
      <c r="AA93" s="363"/>
      <c r="AB93" s="363"/>
    </row>
    <row r="94" spans="1:28" ht="21">
      <c r="A94" s="363"/>
      <c r="B94" s="363"/>
      <c r="C94" s="363"/>
      <c r="D94" s="363"/>
      <c r="E94" s="363"/>
      <c r="F94" s="363"/>
      <c r="G94" s="363"/>
      <c r="H94" s="363"/>
      <c r="I94" s="363"/>
      <c r="J94" s="363"/>
      <c r="K94" s="363"/>
      <c r="L94" s="363"/>
      <c r="M94" s="396"/>
      <c r="N94" s="363"/>
      <c r="O94" s="363"/>
      <c r="P94" s="363"/>
      <c r="Q94" s="363"/>
      <c r="R94" s="363"/>
      <c r="S94" s="363"/>
      <c r="T94" s="363"/>
      <c r="U94" s="363"/>
      <c r="V94" s="363"/>
      <c r="W94" s="363"/>
      <c r="X94" s="363"/>
      <c r="Y94" s="396"/>
      <c r="Z94" s="363"/>
      <c r="AA94" s="363"/>
      <c r="AB94" s="363"/>
    </row>
    <row r="95" spans="1:28" ht="21">
      <c r="A95" s="363"/>
      <c r="B95" s="363"/>
      <c r="C95" s="363"/>
      <c r="D95" s="363"/>
      <c r="E95" s="363"/>
      <c r="F95" s="363"/>
      <c r="G95" s="363"/>
      <c r="H95" s="363"/>
      <c r="I95" s="363"/>
      <c r="J95" s="363"/>
      <c r="K95" s="363"/>
      <c r="L95" s="363"/>
      <c r="M95" s="396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96"/>
      <c r="Z95" s="363"/>
      <c r="AA95" s="363"/>
      <c r="AB95" s="363"/>
    </row>
    <row r="96" spans="1:28" ht="21">
      <c r="A96" s="363"/>
      <c r="B96" s="363"/>
      <c r="C96" s="363"/>
      <c r="D96" s="363"/>
      <c r="E96" s="363"/>
      <c r="F96" s="363"/>
      <c r="G96" s="363"/>
      <c r="H96" s="363"/>
      <c r="I96" s="363"/>
      <c r="J96" s="363"/>
      <c r="K96" s="363"/>
      <c r="L96" s="363"/>
      <c r="M96" s="396"/>
      <c r="N96" s="363"/>
      <c r="O96" s="363"/>
      <c r="P96" s="363"/>
      <c r="Q96" s="363"/>
      <c r="R96" s="363"/>
      <c r="S96" s="363"/>
      <c r="T96" s="363"/>
      <c r="U96" s="363"/>
      <c r="V96" s="363"/>
      <c r="W96" s="363"/>
      <c r="X96" s="363"/>
      <c r="Y96" s="396"/>
      <c r="Z96" s="363"/>
      <c r="AA96" s="363"/>
      <c r="AB96" s="363"/>
    </row>
    <row r="97" spans="1:28" ht="21">
      <c r="A97" s="363"/>
      <c r="B97" s="363"/>
      <c r="C97" s="363"/>
      <c r="D97" s="363"/>
      <c r="E97" s="363"/>
      <c r="F97" s="363"/>
      <c r="G97" s="363"/>
      <c r="H97" s="363"/>
      <c r="I97" s="363"/>
      <c r="J97" s="363"/>
      <c r="K97" s="363"/>
      <c r="L97" s="363"/>
      <c r="M97" s="396"/>
      <c r="N97" s="363"/>
      <c r="O97" s="363"/>
      <c r="P97" s="363"/>
      <c r="Q97" s="363"/>
      <c r="R97" s="363"/>
      <c r="S97" s="363"/>
      <c r="T97" s="363"/>
      <c r="U97" s="363"/>
      <c r="V97" s="363"/>
      <c r="W97" s="363"/>
      <c r="X97" s="363"/>
      <c r="Y97" s="396"/>
      <c r="Z97" s="363"/>
      <c r="AA97" s="363"/>
      <c r="AB97" s="363"/>
    </row>
    <row r="98" spans="1:28" ht="21">
      <c r="A98" s="363"/>
      <c r="B98" s="363"/>
      <c r="C98" s="363"/>
      <c r="D98" s="363"/>
      <c r="E98" s="363"/>
      <c r="F98" s="363"/>
      <c r="G98" s="363"/>
      <c r="H98" s="363"/>
      <c r="I98" s="363"/>
      <c r="J98" s="363"/>
      <c r="K98" s="363"/>
      <c r="L98" s="363"/>
      <c r="M98" s="396"/>
      <c r="N98" s="363"/>
      <c r="O98" s="363"/>
      <c r="P98" s="363"/>
      <c r="Q98" s="363"/>
      <c r="R98" s="363"/>
      <c r="S98" s="363"/>
      <c r="T98" s="363"/>
      <c r="U98" s="363"/>
      <c r="V98" s="363"/>
      <c r="W98" s="363"/>
      <c r="X98" s="363"/>
      <c r="Y98" s="396"/>
      <c r="Z98" s="363"/>
      <c r="AA98" s="363"/>
      <c r="AB98" s="363"/>
    </row>
    <row r="99" spans="1:28" ht="21">
      <c r="A99" s="363"/>
      <c r="B99" s="363"/>
      <c r="C99" s="363"/>
      <c r="D99" s="363"/>
      <c r="E99" s="363"/>
      <c r="F99" s="363"/>
      <c r="G99" s="363"/>
      <c r="H99" s="363"/>
      <c r="I99" s="363"/>
      <c r="J99" s="363"/>
      <c r="K99" s="363"/>
      <c r="L99" s="363"/>
      <c r="M99" s="396"/>
      <c r="N99" s="363"/>
      <c r="O99" s="363"/>
      <c r="P99" s="363"/>
      <c r="Q99" s="363"/>
      <c r="R99" s="363"/>
      <c r="S99" s="363"/>
      <c r="T99" s="363"/>
      <c r="U99" s="363"/>
      <c r="V99" s="363"/>
      <c r="W99" s="363"/>
      <c r="X99" s="363"/>
      <c r="Y99" s="396"/>
      <c r="Z99" s="363"/>
      <c r="AA99" s="363"/>
      <c r="AB99" s="363"/>
    </row>
    <row r="100" spans="1:28" ht="21">
      <c r="A100" s="363"/>
      <c r="B100" s="363"/>
      <c r="C100" s="363"/>
      <c r="D100" s="363"/>
      <c r="E100" s="363"/>
      <c r="F100" s="363"/>
      <c r="G100" s="363"/>
      <c r="H100" s="363"/>
      <c r="I100" s="363"/>
      <c r="J100" s="363"/>
      <c r="K100" s="363"/>
      <c r="L100" s="363"/>
      <c r="M100" s="396"/>
      <c r="N100" s="363"/>
      <c r="O100" s="363"/>
      <c r="P100" s="363"/>
      <c r="Q100" s="363"/>
      <c r="R100" s="363"/>
      <c r="S100" s="363"/>
      <c r="T100" s="363"/>
      <c r="U100" s="363"/>
      <c r="V100" s="363"/>
      <c r="W100" s="363"/>
      <c r="X100" s="363"/>
      <c r="Y100" s="396"/>
      <c r="Z100" s="363"/>
      <c r="AA100" s="363"/>
      <c r="AB100" s="363"/>
    </row>
    <row r="101" spans="1:28" ht="21">
      <c r="A101" s="363"/>
      <c r="B101" s="363"/>
      <c r="C101" s="363"/>
      <c r="D101" s="363"/>
      <c r="E101" s="363"/>
      <c r="F101" s="363"/>
      <c r="G101" s="363"/>
      <c r="H101" s="363"/>
      <c r="I101" s="363"/>
      <c r="J101" s="363"/>
      <c r="K101" s="363"/>
      <c r="L101" s="363"/>
      <c r="M101" s="396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96"/>
      <c r="Z101" s="363"/>
      <c r="AA101" s="363"/>
      <c r="AB101" s="363"/>
    </row>
    <row r="102" spans="1:28" ht="21">
      <c r="A102" s="363"/>
      <c r="B102" s="363"/>
      <c r="C102" s="363"/>
      <c r="D102" s="363"/>
      <c r="E102" s="363"/>
      <c r="F102" s="363"/>
      <c r="G102" s="363"/>
      <c r="H102" s="363"/>
      <c r="I102" s="363"/>
      <c r="J102" s="363"/>
      <c r="K102" s="363"/>
      <c r="L102" s="363"/>
      <c r="M102" s="396"/>
      <c r="N102" s="363"/>
      <c r="O102" s="363"/>
      <c r="P102" s="363"/>
      <c r="Q102" s="363"/>
      <c r="R102" s="363"/>
      <c r="S102" s="363"/>
      <c r="T102" s="363"/>
      <c r="U102" s="363"/>
      <c r="V102" s="363"/>
      <c r="W102" s="363"/>
      <c r="X102" s="363"/>
      <c r="Y102" s="396"/>
      <c r="Z102" s="363"/>
      <c r="AA102" s="363"/>
      <c r="AB102" s="363"/>
    </row>
    <row r="103" spans="1:28" ht="21">
      <c r="A103" s="363"/>
      <c r="B103" s="363"/>
      <c r="C103" s="363"/>
      <c r="D103" s="363"/>
      <c r="E103" s="363"/>
      <c r="F103" s="363"/>
      <c r="G103" s="363"/>
      <c r="H103" s="363"/>
      <c r="I103" s="363"/>
      <c r="J103" s="363"/>
      <c r="K103" s="363"/>
      <c r="L103" s="363"/>
      <c r="M103" s="396"/>
      <c r="N103" s="363"/>
      <c r="O103" s="363"/>
      <c r="P103" s="363"/>
      <c r="Q103" s="363"/>
      <c r="R103" s="363"/>
      <c r="S103" s="363"/>
      <c r="T103" s="363"/>
      <c r="U103" s="363"/>
      <c r="V103" s="363"/>
      <c r="W103" s="363"/>
      <c r="X103" s="363"/>
      <c r="Y103" s="396"/>
      <c r="Z103" s="363"/>
      <c r="AA103" s="363"/>
      <c r="AB103" s="363"/>
    </row>
    <row r="104" spans="1:28" ht="21">
      <c r="A104" s="363"/>
      <c r="B104" s="363"/>
      <c r="C104" s="363"/>
      <c r="D104" s="363"/>
      <c r="E104" s="363"/>
      <c r="F104" s="363"/>
      <c r="G104" s="363"/>
      <c r="H104" s="363"/>
      <c r="I104" s="363"/>
      <c r="J104" s="363"/>
      <c r="K104" s="363"/>
      <c r="L104" s="363"/>
      <c r="M104" s="396"/>
      <c r="N104" s="363"/>
      <c r="O104" s="363"/>
      <c r="P104" s="363"/>
      <c r="Q104" s="363"/>
      <c r="R104" s="363"/>
      <c r="S104" s="363"/>
      <c r="T104" s="363"/>
      <c r="U104" s="363"/>
      <c r="V104" s="363"/>
      <c r="W104" s="363"/>
      <c r="X104" s="363"/>
      <c r="Y104" s="396"/>
      <c r="Z104" s="363"/>
      <c r="AA104" s="363"/>
      <c r="AB104" s="363"/>
    </row>
    <row r="105" spans="1:28" ht="21">
      <c r="A105" s="363"/>
      <c r="B105" s="363"/>
      <c r="C105" s="363"/>
      <c r="D105" s="363"/>
      <c r="E105" s="363"/>
      <c r="F105" s="363"/>
      <c r="G105" s="363"/>
      <c r="H105" s="363"/>
      <c r="I105" s="363"/>
      <c r="J105" s="363"/>
      <c r="K105" s="363"/>
      <c r="L105" s="363"/>
      <c r="M105" s="396"/>
      <c r="N105" s="363"/>
      <c r="O105" s="363"/>
      <c r="P105" s="363"/>
      <c r="Q105" s="363"/>
      <c r="R105" s="363"/>
      <c r="S105" s="363"/>
      <c r="T105" s="363"/>
      <c r="U105" s="363"/>
      <c r="V105" s="363"/>
      <c r="W105" s="363"/>
      <c r="X105" s="363"/>
      <c r="Y105" s="396"/>
      <c r="Z105" s="363"/>
      <c r="AA105" s="363"/>
      <c r="AB105" s="363"/>
    </row>
    <row r="106" spans="1:28" ht="21">
      <c r="A106" s="363"/>
      <c r="B106" s="363"/>
      <c r="C106" s="363"/>
      <c r="D106" s="363"/>
      <c r="E106" s="363"/>
      <c r="F106" s="363"/>
      <c r="G106" s="363"/>
      <c r="H106" s="363"/>
      <c r="I106" s="363"/>
      <c r="J106" s="363"/>
      <c r="K106" s="363"/>
      <c r="L106" s="363"/>
      <c r="M106" s="396"/>
      <c r="N106" s="363"/>
      <c r="O106" s="363"/>
      <c r="P106" s="363"/>
      <c r="Q106" s="363"/>
      <c r="R106" s="363"/>
      <c r="S106" s="363"/>
      <c r="T106" s="363"/>
      <c r="U106" s="363"/>
      <c r="V106" s="363"/>
      <c r="W106" s="363"/>
      <c r="X106" s="363"/>
      <c r="Y106" s="396"/>
      <c r="Z106" s="363"/>
      <c r="AA106" s="363"/>
      <c r="AB106" s="363"/>
    </row>
    <row r="107" spans="1:28" ht="21">
      <c r="A107" s="363"/>
      <c r="B107" s="363"/>
      <c r="C107" s="363"/>
      <c r="D107" s="363"/>
      <c r="E107" s="363"/>
      <c r="F107" s="363"/>
      <c r="G107" s="363"/>
      <c r="H107" s="363"/>
      <c r="I107" s="363"/>
      <c r="J107" s="363"/>
      <c r="K107" s="363"/>
      <c r="L107" s="363"/>
      <c r="M107" s="396"/>
      <c r="N107" s="363"/>
      <c r="O107" s="363"/>
      <c r="P107" s="363"/>
      <c r="Q107" s="363"/>
      <c r="R107" s="363"/>
      <c r="S107" s="363"/>
      <c r="T107" s="363"/>
      <c r="U107" s="363"/>
      <c r="V107" s="363"/>
      <c r="W107" s="363"/>
      <c r="X107" s="363"/>
      <c r="Y107" s="396"/>
      <c r="Z107" s="363"/>
      <c r="AA107" s="363"/>
      <c r="AB107" s="363"/>
    </row>
  </sheetData>
  <sheetProtection algorithmName="SHA-512" hashValue="41ajplFx41GyOg87wvTNS60qQAh7bnxRf6NP7frLSb+vh/mEFsQRPbUk2JEY2pN0uILxZu1t4BzSbKf+XBgd1w==" saltValue="oKD9KDoSL2de3F1739CLQA==" spinCount="100000" sheet="1" objects="1" scenarios="1"/>
  <mergeCells count="15">
    <mergeCell ref="A1:Z1"/>
    <mergeCell ref="A2:Z2"/>
    <mergeCell ref="AA2:AB2"/>
    <mergeCell ref="A3:A5"/>
    <mergeCell ref="B3:M3"/>
    <mergeCell ref="N3:Y3"/>
    <mergeCell ref="Z3:Z5"/>
    <mergeCell ref="AA3:AA5"/>
    <mergeCell ref="AB3:AB5"/>
    <mergeCell ref="B4:E4"/>
    <mergeCell ref="F4:L4"/>
    <mergeCell ref="M4:M5"/>
    <mergeCell ref="N4:Q4"/>
    <mergeCell ref="R4:X4"/>
    <mergeCell ref="Y4:Y5"/>
  </mergeCells>
  <pageMargins left="0.261811024" right="0" top="0" bottom="0" header="0.31496062992126" footer="0.2"/>
  <pageSetup paperSize="9" scale="7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56D82-82C2-4094-ABF2-6653830D5F98}">
  <dimension ref="A1:M6"/>
  <sheetViews>
    <sheetView workbookViewId="0">
      <selection activeCell="C20" sqref="C20"/>
    </sheetView>
  </sheetViews>
  <sheetFormatPr defaultRowHeight="23.25"/>
  <cols>
    <col min="1" max="1" width="9.140625" style="272" customWidth="1"/>
    <col min="2" max="2" width="36.5703125" style="272" customWidth="1"/>
    <col min="3" max="3" width="119.140625" style="272" customWidth="1"/>
    <col min="4" max="257" width="9.140625" style="272"/>
    <col min="258" max="258" width="36.5703125" style="272" customWidth="1"/>
    <col min="259" max="259" width="119.140625" style="272" customWidth="1"/>
    <col min="260" max="513" width="9.140625" style="272"/>
    <col min="514" max="514" width="36.5703125" style="272" customWidth="1"/>
    <col min="515" max="515" width="119.140625" style="272" customWidth="1"/>
    <col min="516" max="769" width="9.140625" style="272"/>
    <col min="770" max="770" width="36.5703125" style="272" customWidth="1"/>
    <col min="771" max="771" width="119.140625" style="272" customWidth="1"/>
    <col min="772" max="1025" width="9.140625" style="272"/>
    <col min="1026" max="1026" width="36.5703125" style="272" customWidth="1"/>
    <col min="1027" max="1027" width="119.140625" style="272" customWidth="1"/>
    <col min="1028" max="1281" width="9.140625" style="272"/>
    <col min="1282" max="1282" width="36.5703125" style="272" customWidth="1"/>
    <col min="1283" max="1283" width="119.140625" style="272" customWidth="1"/>
    <col min="1284" max="1537" width="9.140625" style="272"/>
    <col min="1538" max="1538" width="36.5703125" style="272" customWidth="1"/>
    <col min="1539" max="1539" width="119.140625" style="272" customWidth="1"/>
    <col min="1540" max="1793" width="9.140625" style="272"/>
    <col min="1794" max="1794" width="36.5703125" style="272" customWidth="1"/>
    <col min="1795" max="1795" width="119.140625" style="272" customWidth="1"/>
    <col min="1796" max="2049" width="9.140625" style="272"/>
    <col min="2050" max="2050" width="36.5703125" style="272" customWidth="1"/>
    <col min="2051" max="2051" width="119.140625" style="272" customWidth="1"/>
    <col min="2052" max="2305" width="9.140625" style="272"/>
    <col min="2306" max="2306" width="36.5703125" style="272" customWidth="1"/>
    <col min="2307" max="2307" width="119.140625" style="272" customWidth="1"/>
    <col min="2308" max="2561" width="9.140625" style="272"/>
    <col min="2562" max="2562" width="36.5703125" style="272" customWidth="1"/>
    <col min="2563" max="2563" width="119.140625" style="272" customWidth="1"/>
    <col min="2564" max="2817" width="9.140625" style="272"/>
    <col min="2818" max="2818" width="36.5703125" style="272" customWidth="1"/>
    <col min="2819" max="2819" width="119.140625" style="272" customWidth="1"/>
    <col min="2820" max="3073" width="9.140625" style="272"/>
    <col min="3074" max="3074" width="36.5703125" style="272" customWidth="1"/>
    <col min="3075" max="3075" width="119.140625" style="272" customWidth="1"/>
    <col min="3076" max="3329" width="9.140625" style="272"/>
    <col min="3330" max="3330" width="36.5703125" style="272" customWidth="1"/>
    <col min="3331" max="3331" width="119.140625" style="272" customWidth="1"/>
    <col min="3332" max="3585" width="9.140625" style="272"/>
    <col min="3586" max="3586" width="36.5703125" style="272" customWidth="1"/>
    <col min="3587" max="3587" width="119.140625" style="272" customWidth="1"/>
    <col min="3588" max="3841" width="9.140625" style="272"/>
    <col min="3842" max="3842" width="36.5703125" style="272" customWidth="1"/>
    <col min="3843" max="3843" width="119.140625" style="272" customWidth="1"/>
    <col min="3844" max="4097" width="9.140625" style="272"/>
    <col min="4098" max="4098" width="36.5703125" style="272" customWidth="1"/>
    <col min="4099" max="4099" width="119.140625" style="272" customWidth="1"/>
    <col min="4100" max="4353" width="9.140625" style="272"/>
    <col min="4354" max="4354" width="36.5703125" style="272" customWidth="1"/>
    <col min="4355" max="4355" width="119.140625" style="272" customWidth="1"/>
    <col min="4356" max="4609" width="9.140625" style="272"/>
    <col min="4610" max="4610" width="36.5703125" style="272" customWidth="1"/>
    <col min="4611" max="4611" width="119.140625" style="272" customWidth="1"/>
    <col min="4612" max="4865" width="9.140625" style="272"/>
    <col min="4866" max="4866" width="36.5703125" style="272" customWidth="1"/>
    <col min="4867" max="4867" width="119.140625" style="272" customWidth="1"/>
    <col min="4868" max="5121" width="9.140625" style="272"/>
    <col min="5122" max="5122" width="36.5703125" style="272" customWidth="1"/>
    <col min="5123" max="5123" width="119.140625" style="272" customWidth="1"/>
    <col min="5124" max="5377" width="9.140625" style="272"/>
    <col min="5378" max="5378" width="36.5703125" style="272" customWidth="1"/>
    <col min="5379" max="5379" width="119.140625" style="272" customWidth="1"/>
    <col min="5380" max="5633" width="9.140625" style="272"/>
    <col min="5634" max="5634" width="36.5703125" style="272" customWidth="1"/>
    <col min="5635" max="5635" width="119.140625" style="272" customWidth="1"/>
    <col min="5636" max="5889" width="9.140625" style="272"/>
    <col min="5890" max="5890" width="36.5703125" style="272" customWidth="1"/>
    <col min="5891" max="5891" width="119.140625" style="272" customWidth="1"/>
    <col min="5892" max="6145" width="9.140625" style="272"/>
    <col min="6146" max="6146" width="36.5703125" style="272" customWidth="1"/>
    <col min="6147" max="6147" width="119.140625" style="272" customWidth="1"/>
    <col min="6148" max="6401" width="9.140625" style="272"/>
    <col min="6402" max="6402" width="36.5703125" style="272" customWidth="1"/>
    <col min="6403" max="6403" width="119.140625" style="272" customWidth="1"/>
    <col min="6404" max="6657" width="9.140625" style="272"/>
    <col min="6658" max="6658" width="36.5703125" style="272" customWidth="1"/>
    <col min="6659" max="6659" width="119.140625" style="272" customWidth="1"/>
    <col min="6660" max="6913" width="9.140625" style="272"/>
    <col min="6914" max="6914" width="36.5703125" style="272" customWidth="1"/>
    <col min="6915" max="6915" width="119.140625" style="272" customWidth="1"/>
    <col min="6916" max="7169" width="9.140625" style="272"/>
    <col min="7170" max="7170" width="36.5703125" style="272" customWidth="1"/>
    <col min="7171" max="7171" width="119.140625" style="272" customWidth="1"/>
    <col min="7172" max="7425" width="9.140625" style="272"/>
    <col min="7426" max="7426" width="36.5703125" style="272" customWidth="1"/>
    <col min="7427" max="7427" width="119.140625" style="272" customWidth="1"/>
    <col min="7428" max="7681" width="9.140625" style="272"/>
    <col min="7682" max="7682" width="36.5703125" style="272" customWidth="1"/>
    <col min="7683" max="7683" width="119.140625" style="272" customWidth="1"/>
    <col min="7684" max="7937" width="9.140625" style="272"/>
    <col min="7938" max="7938" width="36.5703125" style="272" customWidth="1"/>
    <col min="7939" max="7939" width="119.140625" style="272" customWidth="1"/>
    <col min="7940" max="8193" width="9.140625" style="272"/>
    <col min="8194" max="8194" width="36.5703125" style="272" customWidth="1"/>
    <col min="8195" max="8195" width="119.140625" style="272" customWidth="1"/>
    <col min="8196" max="8449" width="9.140625" style="272"/>
    <col min="8450" max="8450" width="36.5703125" style="272" customWidth="1"/>
    <col min="8451" max="8451" width="119.140625" style="272" customWidth="1"/>
    <col min="8452" max="8705" width="9.140625" style="272"/>
    <col min="8706" max="8706" width="36.5703125" style="272" customWidth="1"/>
    <col min="8707" max="8707" width="119.140625" style="272" customWidth="1"/>
    <col min="8708" max="8961" width="9.140625" style="272"/>
    <col min="8962" max="8962" width="36.5703125" style="272" customWidth="1"/>
    <col min="8963" max="8963" width="119.140625" style="272" customWidth="1"/>
    <col min="8964" max="9217" width="9.140625" style="272"/>
    <col min="9218" max="9218" width="36.5703125" style="272" customWidth="1"/>
    <col min="9219" max="9219" width="119.140625" style="272" customWidth="1"/>
    <col min="9220" max="9473" width="9.140625" style="272"/>
    <col min="9474" max="9474" width="36.5703125" style="272" customWidth="1"/>
    <col min="9475" max="9475" width="119.140625" style="272" customWidth="1"/>
    <col min="9476" max="9729" width="9.140625" style="272"/>
    <col min="9730" max="9730" width="36.5703125" style="272" customWidth="1"/>
    <col min="9731" max="9731" width="119.140625" style="272" customWidth="1"/>
    <col min="9732" max="9985" width="9.140625" style="272"/>
    <col min="9986" max="9986" width="36.5703125" style="272" customWidth="1"/>
    <col min="9987" max="9987" width="119.140625" style="272" customWidth="1"/>
    <col min="9988" max="10241" width="9.140625" style="272"/>
    <col min="10242" max="10242" width="36.5703125" style="272" customWidth="1"/>
    <col min="10243" max="10243" width="119.140625" style="272" customWidth="1"/>
    <col min="10244" max="10497" width="9.140625" style="272"/>
    <col min="10498" max="10498" width="36.5703125" style="272" customWidth="1"/>
    <col min="10499" max="10499" width="119.140625" style="272" customWidth="1"/>
    <col min="10500" max="10753" width="9.140625" style="272"/>
    <col min="10754" max="10754" width="36.5703125" style="272" customWidth="1"/>
    <col min="10755" max="10755" width="119.140625" style="272" customWidth="1"/>
    <col min="10756" max="11009" width="9.140625" style="272"/>
    <col min="11010" max="11010" width="36.5703125" style="272" customWidth="1"/>
    <col min="11011" max="11011" width="119.140625" style="272" customWidth="1"/>
    <col min="11012" max="11265" width="9.140625" style="272"/>
    <col min="11266" max="11266" width="36.5703125" style="272" customWidth="1"/>
    <col min="11267" max="11267" width="119.140625" style="272" customWidth="1"/>
    <col min="11268" max="11521" width="9.140625" style="272"/>
    <col min="11522" max="11522" width="36.5703125" style="272" customWidth="1"/>
    <col min="11523" max="11523" width="119.140625" style="272" customWidth="1"/>
    <col min="11524" max="11777" width="9.140625" style="272"/>
    <col min="11778" max="11778" width="36.5703125" style="272" customWidth="1"/>
    <col min="11779" max="11779" width="119.140625" style="272" customWidth="1"/>
    <col min="11780" max="12033" width="9.140625" style="272"/>
    <col min="12034" max="12034" width="36.5703125" style="272" customWidth="1"/>
    <col min="12035" max="12035" width="119.140625" style="272" customWidth="1"/>
    <col min="12036" max="12289" width="9.140625" style="272"/>
    <col min="12290" max="12290" width="36.5703125" style="272" customWidth="1"/>
    <col min="12291" max="12291" width="119.140625" style="272" customWidth="1"/>
    <col min="12292" max="12545" width="9.140625" style="272"/>
    <col min="12546" max="12546" width="36.5703125" style="272" customWidth="1"/>
    <col min="12547" max="12547" width="119.140625" style="272" customWidth="1"/>
    <col min="12548" max="12801" width="9.140625" style="272"/>
    <col min="12802" max="12802" width="36.5703125" style="272" customWidth="1"/>
    <col min="12803" max="12803" width="119.140625" style="272" customWidth="1"/>
    <col min="12804" max="13057" width="9.140625" style="272"/>
    <col min="13058" max="13058" width="36.5703125" style="272" customWidth="1"/>
    <col min="13059" max="13059" width="119.140625" style="272" customWidth="1"/>
    <col min="13060" max="13313" width="9.140625" style="272"/>
    <col min="13314" max="13314" width="36.5703125" style="272" customWidth="1"/>
    <col min="13315" max="13315" width="119.140625" style="272" customWidth="1"/>
    <col min="13316" max="13569" width="9.140625" style="272"/>
    <col min="13570" max="13570" width="36.5703125" style="272" customWidth="1"/>
    <col min="13571" max="13571" width="119.140625" style="272" customWidth="1"/>
    <col min="13572" max="13825" width="9.140625" style="272"/>
    <col min="13826" max="13826" width="36.5703125" style="272" customWidth="1"/>
    <col min="13827" max="13827" width="119.140625" style="272" customWidth="1"/>
    <col min="13828" max="14081" width="9.140625" style="272"/>
    <col min="14082" max="14082" width="36.5703125" style="272" customWidth="1"/>
    <col min="14083" max="14083" width="119.140625" style="272" customWidth="1"/>
    <col min="14084" max="14337" width="9.140625" style="272"/>
    <col min="14338" max="14338" width="36.5703125" style="272" customWidth="1"/>
    <col min="14339" max="14339" width="119.140625" style="272" customWidth="1"/>
    <col min="14340" max="14593" width="9.140625" style="272"/>
    <col min="14594" max="14594" width="36.5703125" style="272" customWidth="1"/>
    <col min="14595" max="14595" width="119.140625" style="272" customWidth="1"/>
    <col min="14596" max="14849" width="9.140625" style="272"/>
    <col min="14850" max="14850" width="36.5703125" style="272" customWidth="1"/>
    <col min="14851" max="14851" width="119.140625" style="272" customWidth="1"/>
    <col min="14852" max="15105" width="9.140625" style="272"/>
    <col min="15106" max="15106" width="36.5703125" style="272" customWidth="1"/>
    <col min="15107" max="15107" width="119.140625" style="272" customWidth="1"/>
    <col min="15108" max="15361" width="9.140625" style="272"/>
    <col min="15362" max="15362" width="36.5703125" style="272" customWidth="1"/>
    <col min="15363" max="15363" width="119.140625" style="272" customWidth="1"/>
    <col min="15364" max="15617" width="9.140625" style="272"/>
    <col min="15618" max="15618" width="36.5703125" style="272" customWidth="1"/>
    <col min="15619" max="15619" width="119.140625" style="272" customWidth="1"/>
    <col min="15620" max="15873" width="9.140625" style="272"/>
    <col min="15874" max="15874" width="36.5703125" style="272" customWidth="1"/>
    <col min="15875" max="15875" width="119.140625" style="272" customWidth="1"/>
    <col min="15876" max="16129" width="9.140625" style="272"/>
    <col min="16130" max="16130" width="36.5703125" style="272" customWidth="1"/>
    <col min="16131" max="16131" width="119.140625" style="272" customWidth="1"/>
    <col min="16132" max="16384" width="9.140625" style="272"/>
  </cols>
  <sheetData>
    <row r="1" spans="1:13">
      <c r="A1" s="497" t="s">
        <v>400</v>
      </c>
    </row>
    <row r="2" spans="1:13">
      <c r="A2" s="272" t="s">
        <v>306</v>
      </c>
    </row>
    <row r="3" spans="1:13">
      <c r="A3" s="318" t="s">
        <v>253</v>
      </c>
      <c r="B3" s="516" t="s">
        <v>276</v>
      </c>
      <c r="C3" s="516" t="s">
        <v>254</v>
      </c>
    </row>
    <row r="4" spans="1:13">
      <c r="A4" s="318">
        <v>15</v>
      </c>
      <c r="B4" s="650" t="s">
        <v>325</v>
      </c>
      <c r="C4" s="651" t="s">
        <v>401</v>
      </c>
      <c r="D4" s="438"/>
      <c r="E4" s="438"/>
      <c r="F4" s="438"/>
      <c r="G4" s="438"/>
      <c r="H4" s="438"/>
      <c r="I4" s="438"/>
      <c r="J4" s="438"/>
      <c r="K4" s="438"/>
      <c r="L4" s="438"/>
      <c r="M4" s="438"/>
    </row>
    <row r="5" spans="1:13" ht="46.5">
      <c r="A5" s="318">
        <v>21</v>
      </c>
      <c r="B5" s="650" t="s">
        <v>307</v>
      </c>
      <c r="C5" s="651" t="s">
        <v>402</v>
      </c>
      <c r="D5" s="438"/>
      <c r="E5" s="438"/>
      <c r="F5" s="438"/>
      <c r="G5" s="438"/>
      <c r="H5" s="438"/>
      <c r="I5" s="438"/>
      <c r="J5" s="438"/>
      <c r="K5" s="438"/>
      <c r="L5" s="438"/>
      <c r="M5" s="438"/>
    </row>
    <row r="6" spans="1:13">
      <c r="A6" s="652"/>
    </row>
  </sheetData>
  <sheetProtection algorithmName="SHA-512" hashValue="asRR1R7Sh7ry2lk7m5+9oWRbJAven4nyhCCr6CawW7KDSEjLEgjq2Utko5GONFxXFqdwDo/22AvlWH8cGk0Jsw==" saltValue="BaLYa8z9Nih+XScyO13+KA==" spinCount="100000" sheet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08EEC-AA57-4BFA-9EEC-1620D42F4DBE}">
  <sheetPr>
    <tabColor theme="4" tint="-0.249977111117893"/>
  </sheetPr>
  <dimension ref="A1:L16"/>
  <sheetViews>
    <sheetView workbookViewId="0">
      <selection activeCell="J16" sqref="J16"/>
    </sheetView>
  </sheetViews>
  <sheetFormatPr defaultRowHeight="21"/>
  <cols>
    <col min="1" max="1" width="31.7109375" style="399" customWidth="1"/>
    <col min="2" max="2" width="16.42578125" style="399" bestFit="1" customWidth="1"/>
    <col min="3" max="4" width="18.140625" style="399" bestFit="1" customWidth="1"/>
    <col min="5" max="5" width="16.42578125" style="399" bestFit="1" customWidth="1"/>
    <col min="6" max="6" width="18.140625" style="399" bestFit="1" customWidth="1"/>
    <col min="7" max="7" width="19" style="399" bestFit="1" customWidth="1"/>
    <col min="8" max="8" width="11.5703125" style="430" bestFit="1" customWidth="1"/>
    <col min="9" max="9" width="12.5703125" style="430" bestFit="1" customWidth="1"/>
    <col min="10" max="10" width="13.140625" style="430" customWidth="1"/>
    <col min="11" max="11" width="9.140625" style="399"/>
    <col min="12" max="12" width="19" style="399" bestFit="1" customWidth="1"/>
    <col min="13" max="256" width="9.140625" style="399"/>
    <col min="257" max="257" width="47" style="399" customWidth="1"/>
    <col min="258" max="259" width="16.85546875" style="399" bestFit="1" customWidth="1"/>
    <col min="260" max="260" width="17.42578125" style="399" bestFit="1" customWidth="1"/>
    <col min="261" max="261" width="18" style="399" bestFit="1" customWidth="1"/>
    <col min="262" max="262" width="16.85546875" style="399" bestFit="1" customWidth="1"/>
    <col min="263" max="263" width="17.42578125" style="399" bestFit="1" customWidth="1"/>
    <col min="264" max="266" width="13.140625" style="399" customWidth="1"/>
    <col min="267" max="512" width="9.140625" style="399"/>
    <col min="513" max="513" width="47" style="399" customWidth="1"/>
    <col min="514" max="515" width="16.85546875" style="399" bestFit="1" customWidth="1"/>
    <col min="516" max="516" width="17.42578125" style="399" bestFit="1" customWidth="1"/>
    <col min="517" max="517" width="18" style="399" bestFit="1" customWidth="1"/>
    <col min="518" max="518" width="16.85546875" style="399" bestFit="1" customWidth="1"/>
    <col min="519" max="519" width="17.42578125" style="399" bestFit="1" customWidth="1"/>
    <col min="520" max="522" width="13.140625" style="399" customWidth="1"/>
    <col min="523" max="768" width="9.140625" style="399"/>
    <col min="769" max="769" width="47" style="399" customWidth="1"/>
    <col min="770" max="771" width="16.85546875" style="399" bestFit="1" customWidth="1"/>
    <col min="772" max="772" width="17.42578125" style="399" bestFit="1" customWidth="1"/>
    <col min="773" max="773" width="18" style="399" bestFit="1" customWidth="1"/>
    <col min="774" max="774" width="16.85546875" style="399" bestFit="1" customWidth="1"/>
    <col min="775" max="775" width="17.42578125" style="399" bestFit="1" customWidth="1"/>
    <col min="776" max="778" width="13.140625" style="399" customWidth="1"/>
    <col min="779" max="1024" width="9.140625" style="399"/>
    <col min="1025" max="1025" width="47" style="399" customWidth="1"/>
    <col min="1026" max="1027" width="16.85546875" style="399" bestFit="1" customWidth="1"/>
    <col min="1028" max="1028" width="17.42578125" style="399" bestFit="1" customWidth="1"/>
    <col min="1029" max="1029" width="18" style="399" bestFit="1" customWidth="1"/>
    <col min="1030" max="1030" width="16.85546875" style="399" bestFit="1" customWidth="1"/>
    <col min="1031" max="1031" width="17.42578125" style="399" bestFit="1" customWidth="1"/>
    <col min="1032" max="1034" width="13.140625" style="399" customWidth="1"/>
    <col min="1035" max="1280" width="9.140625" style="399"/>
    <col min="1281" max="1281" width="47" style="399" customWidth="1"/>
    <col min="1282" max="1283" width="16.85546875" style="399" bestFit="1" customWidth="1"/>
    <col min="1284" max="1284" width="17.42578125" style="399" bestFit="1" customWidth="1"/>
    <col min="1285" max="1285" width="18" style="399" bestFit="1" customWidth="1"/>
    <col min="1286" max="1286" width="16.85546875" style="399" bestFit="1" customWidth="1"/>
    <col min="1287" max="1287" width="17.42578125" style="399" bestFit="1" customWidth="1"/>
    <col min="1288" max="1290" width="13.140625" style="399" customWidth="1"/>
    <col min="1291" max="1536" width="9.140625" style="399"/>
    <col min="1537" max="1537" width="47" style="399" customWidth="1"/>
    <col min="1538" max="1539" width="16.85546875" style="399" bestFit="1" customWidth="1"/>
    <col min="1540" max="1540" width="17.42578125" style="399" bestFit="1" customWidth="1"/>
    <col min="1541" max="1541" width="18" style="399" bestFit="1" customWidth="1"/>
    <col min="1542" max="1542" width="16.85546875" style="399" bestFit="1" customWidth="1"/>
    <col min="1543" max="1543" width="17.42578125" style="399" bestFit="1" customWidth="1"/>
    <col min="1544" max="1546" width="13.140625" style="399" customWidth="1"/>
    <col min="1547" max="1792" width="9.140625" style="399"/>
    <col min="1793" max="1793" width="47" style="399" customWidth="1"/>
    <col min="1794" max="1795" width="16.85546875" style="399" bestFit="1" customWidth="1"/>
    <col min="1796" max="1796" width="17.42578125" style="399" bestFit="1" customWidth="1"/>
    <col min="1797" max="1797" width="18" style="399" bestFit="1" customWidth="1"/>
    <col min="1798" max="1798" width="16.85546875" style="399" bestFit="1" customWidth="1"/>
    <col min="1799" max="1799" width="17.42578125" style="399" bestFit="1" customWidth="1"/>
    <col min="1800" max="1802" width="13.140625" style="399" customWidth="1"/>
    <col min="1803" max="2048" width="9.140625" style="399"/>
    <col min="2049" max="2049" width="47" style="399" customWidth="1"/>
    <col min="2050" max="2051" width="16.85546875" style="399" bestFit="1" customWidth="1"/>
    <col min="2052" max="2052" width="17.42578125" style="399" bestFit="1" customWidth="1"/>
    <col min="2053" max="2053" width="18" style="399" bestFit="1" customWidth="1"/>
    <col min="2054" max="2054" width="16.85546875" style="399" bestFit="1" customWidth="1"/>
    <col min="2055" max="2055" width="17.42578125" style="399" bestFit="1" customWidth="1"/>
    <col min="2056" max="2058" width="13.140625" style="399" customWidth="1"/>
    <col min="2059" max="2304" width="9.140625" style="399"/>
    <col min="2305" max="2305" width="47" style="399" customWidth="1"/>
    <col min="2306" max="2307" width="16.85546875" style="399" bestFit="1" customWidth="1"/>
    <col min="2308" max="2308" width="17.42578125" style="399" bestFit="1" customWidth="1"/>
    <col min="2309" max="2309" width="18" style="399" bestFit="1" customWidth="1"/>
    <col min="2310" max="2310" width="16.85546875" style="399" bestFit="1" customWidth="1"/>
    <col min="2311" max="2311" width="17.42578125" style="399" bestFit="1" customWidth="1"/>
    <col min="2312" max="2314" width="13.140625" style="399" customWidth="1"/>
    <col min="2315" max="2560" width="9.140625" style="399"/>
    <col min="2561" max="2561" width="47" style="399" customWidth="1"/>
    <col min="2562" max="2563" width="16.85546875" style="399" bestFit="1" customWidth="1"/>
    <col min="2564" max="2564" width="17.42578125" style="399" bestFit="1" customWidth="1"/>
    <col min="2565" max="2565" width="18" style="399" bestFit="1" customWidth="1"/>
    <col min="2566" max="2566" width="16.85546875" style="399" bestFit="1" customWidth="1"/>
    <col min="2567" max="2567" width="17.42578125" style="399" bestFit="1" customWidth="1"/>
    <col min="2568" max="2570" width="13.140625" style="399" customWidth="1"/>
    <col min="2571" max="2816" width="9.140625" style="399"/>
    <col min="2817" max="2817" width="47" style="399" customWidth="1"/>
    <col min="2818" max="2819" width="16.85546875" style="399" bestFit="1" customWidth="1"/>
    <col min="2820" max="2820" width="17.42578125" style="399" bestFit="1" customWidth="1"/>
    <col min="2821" max="2821" width="18" style="399" bestFit="1" customWidth="1"/>
    <col min="2822" max="2822" width="16.85546875" style="399" bestFit="1" customWidth="1"/>
    <col min="2823" max="2823" width="17.42578125" style="399" bestFit="1" customWidth="1"/>
    <col min="2824" max="2826" width="13.140625" style="399" customWidth="1"/>
    <col min="2827" max="3072" width="9.140625" style="399"/>
    <col min="3073" max="3073" width="47" style="399" customWidth="1"/>
    <col min="3074" max="3075" width="16.85546875" style="399" bestFit="1" customWidth="1"/>
    <col min="3076" max="3076" width="17.42578125" style="399" bestFit="1" customWidth="1"/>
    <col min="3077" max="3077" width="18" style="399" bestFit="1" customWidth="1"/>
    <col min="3078" max="3078" width="16.85546875" style="399" bestFit="1" customWidth="1"/>
    <col min="3079" max="3079" width="17.42578125" style="399" bestFit="1" customWidth="1"/>
    <col min="3080" max="3082" width="13.140625" style="399" customWidth="1"/>
    <col min="3083" max="3328" width="9.140625" style="399"/>
    <col min="3329" max="3329" width="47" style="399" customWidth="1"/>
    <col min="3330" max="3331" width="16.85546875" style="399" bestFit="1" customWidth="1"/>
    <col min="3332" max="3332" width="17.42578125" style="399" bestFit="1" customWidth="1"/>
    <col min="3333" max="3333" width="18" style="399" bestFit="1" customWidth="1"/>
    <col min="3334" max="3334" width="16.85546875" style="399" bestFit="1" customWidth="1"/>
    <col min="3335" max="3335" width="17.42578125" style="399" bestFit="1" customWidth="1"/>
    <col min="3336" max="3338" width="13.140625" style="399" customWidth="1"/>
    <col min="3339" max="3584" width="9.140625" style="399"/>
    <col min="3585" max="3585" width="47" style="399" customWidth="1"/>
    <col min="3586" max="3587" width="16.85546875" style="399" bestFit="1" customWidth="1"/>
    <col min="3588" max="3588" width="17.42578125" style="399" bestFit="1" customWidth="1"/>
    <col min="3589" max="3589" width="18" style="399" bestFit="1" customWidth="1"/>
    <col min="3590" max="3590" width="16.85546875" style="399" bestFit="1" customWidth="1"/>
    <col min="3591" max="3591" width="17.42578125" style="399" bestFit="1" customWidth="1"/>
    <col min="3592" max="3594" width="13.140625" style="399" customWidth="1"/>
    <col min="3595" max="3840" width="9.140625" style="399"/>
    <col min="3841" max="3841" width="47" style="399" customWidth="1"/>
    <col min="3842" max="3843" width="16.85546875" style="399" bestFit="1" customWidth="1"/>
    <col min="3844" max="3844" width="17.42578125" style="399" bestFit="1" customWidth="1"/>
    <col min="3845" max="3845" width="18" style="399" bestFit="1" customWidth="1"/>
    <col min="3846" max="3846" width="16.85546875" style="399" bestFit="1" customWidth="1"/>
    <col min="3847" max="3847" width="17.42578125" style="399" bestFit="1" customWidth="1"/>
    <col min="3848" max="3850" width="13.140625" style="399" customWidth="1"/>
    <col min="3851" max="4096" width="9.140625" style="399"/>
    <col min="4097" max="4097" width="47" style="399" customWidth="1"/>
    <col min="4098" max="4099" width="16.85546875" style="399" bestFit="1" customWidth="1"/>
    <col min="4100" max="4100" width="17.42578125" style="399" bestFit="1" customWidth="1"/>
    <col min="4101" max="4101" width="18" style="399" bestFit="1" customWidth="1"/>
    <col min="4102" max="4102" width="16.85546875" style="399" bestFit="1" customWidth="1"/>
    <col min="4103" max="4103" width="17.42578125" style="399" bestFit="1" customWidth="1"/>
    <col min="4104" max="4106" width="13.140625" style="399" customWidth="1"/>
    <col min="4107" max="4352" width="9.140625" style="399"/>
    <col min="4353" max="4353" width="47" style="399" customWidth="1"/>
    <col min="4354" max="4355" width="16.85546875" style="399" bestFit="1" customWidth="1"/>
    <col min="4356" max="4356" width="17.42578125" style="399" bestFit="1" customWidth="1"/>
    <col min="4357" max="4357" width="18" style="399" bestFit="1" customWidth="1"/>
    <col min="4358" max="4358" width="16.85546875" style="399" bestFit="1" customWidth="1"/>
    <col min="4359" max="4359" width="17.42578125" style="399" bestFit="1" customWidth="1"/>
    <col min="4360" max="4362" width="13.140625" style="399" customWidth="1"/>
    <col min="4363" max="4608" width="9.140625" style="399"/>
    <col min="4609" max="4609" width="47" style="399" customWidth="1"/>
    <col min="4610" max="4611" width="16.85546875" style="399" bestFit="1" customWidth="1"/>
    <col min="4612" max="4612" width="17.42578125" style="399" bestFit="1" customWidth="1"/>
    <col min="4613" max="4613" width="18" style="399" bestFit="1" customWidth="1"/>
    <col min="4614" max="4614" width="16.85546875" style="399" bestFit="1" customWidth="1"/>
    <col min="4615" max="4615" width="17.42578125" style="399" bestFit="1" customWidth="1"/>
    <col min="4616" max="4618" width="13.140625" style="399" customWidth="1"/>
    <col min="4619" max="4864" width="9.140625" style="399"/>
    <col min="4865" max="4865" width="47" style="399" customWidth="1"/>
    <col min="4866" max="4867" width="16.85546875" style="399" bestFit="1" customWidth="1"/>
    <col min="4868" max="4868" width="17.42578125" style="399" bestFit="1" customWidth="1"/>
    <col min="4869" max="4869" width="18" style="399" bestFit="1" customWidth="1"/>
    <col min="4870" max="4870" width="16.85546875" style="399" bestFit="1" customWidth="1"/>
    <col min="4871" max="4871" width="17.42578125" style="399" bestFit="1" customWidth="1"/>
    <col min="4872" max="4874" width="13.140625" style="399" customWidth="1"/>
    <col min="4875" max="5120" width="9.140625" style="399"/>
    <col min="5121" max="5121" width="47" style="399" customWidth="1"/>
    <col min="5122" max="5123" width="16.85546875" style="399" bestFit="1" customWidth="1"/>
    <col min="5124" max="5124" width="17.42578125" style="399" bestFit="1" customWidth="1"/>
    <col min="5125" max="5125" width="18" style="399" bestFit="1" customWidth="1"/>
    <col min="5126" max="5126" width="16.85546875" style="399" bestFit="1" customWidth="1"/>
    <col min="5127" max="5127" width="17.42578125" style="399" bestFit="1" customWidth="1"/>
    <col min="5128" max="5130" width="13.140625" style="399" customWidth="1"/>
    <col min="5131" max="5376" width="9.140625" style="399"/>
    <col min="5377" max="5377" width="47" style="399" customWidth="1"/>
    <col min="5378" max="5379" width="16.85546875" style="399" bestFit="1" customWidth="1"/>
    <col min="5380" max="5380" width="17.42578125" style="399" bestFit="1" customWidth="1"/>
    <col min="5381" max="5381" width="18" style="399" bestFit="1" customWidth="1"/>
    <col min="5382" max="5382" width="16.85546875" style="399" bestFit="1" customWidth="1"/>
    <col min="5383" max="5383" width="17.42578125" style="399" bestFit="1" customWidth="1"/>
    <col min="5384" max="5386" width="13.140625" style="399" customWidth="1"/>
    <col min="5387" max="5632" width="9.140625" style="399"/>
    <col min="5633" max="5633" width="47" style="399" customWidth="1"/>
    <col min="5634" max="5635" width="16.85546875" style="399" bestFit="1" customWidth="1"/>
    <col min="5636" max="5636" width="17.42578125" style="399" bestFit="1" customWidth="1"/>
    <col min="5637" max="5637" width="18" style="399" bestFit="1" customWidth="1"/>
    <col min="5638" max="5638" width="16.85546875" style="399" bestFit="1" customWidth="1"/>
    <col min="5639" max="5639" width="17.42578125" style="399" bestFit="1" customWidth="1"/>
    <col min="5640" max="5642" width="13.140625" style="399" customWidth="1"/>
    <col min="5643" max="5888" width="9.140625" style="399"/>
    <col min="5889" max="5889" width="47" style="399" customWidth="1"/>
    <col min="5890" max="5891" width="16.85546875" style="399" bestFit="1" customWidth="1"/>
    <col min="5892" max="5892" width="17.42578125" style="399" bestFit="1" customWidth="1"/>
    <col min="5893" max="5893" width="18" style="399" bestFit="1" customWidth="1"/>
    <col min="5894" max="5894" width="16.85546875" style="399" bestFit="1" customWidth="1"/>
    <col min="5895" max="5895" width="17.42578125" style="399" bestFit="1" customWidth="1"/>
    <col min="5896" max="5898" width="13.140625" style="399" customWidth="1"/>
    <col min="5899" max="6144" width="9.140625" style="399"/>
    <col min="6145" max="6145" width="47" style="399" customWidth="1"/>
    <col min="6146" max="6147" width="16.85546875" style="399" bestFit="1" customWidth="1"/>
    <col min="6148" max="6148" width="17.42578125" style="399" bestFit="1" customWidth="1"/>
    <col min="6149" max="6149" width="18" style="399" bestFit="1" customWidth="1"/>
    <col min="6150" max="6150" width="16.85546875" style="399" bestFit="1" customWidth="1"/>
    <col min="6151" max="6151" width="17.42578125" style="399" bestFit="1" customWidth="1"/>
    <col min="6152" max="6154" width="13.140625" style="399" customWidth="1"/>
    <col min="6155" max="6400" width="9.140625" style="399"/>
    <col min="6401" max="6401" width="47" style="399" customWidth="1"/>
    <col min="6402" max="6403" width="16.85546875" style="399" bestFit="1" customWidth="1"/>
    <col min="6404" max="6404" width="17.42578125" style="399" bestFit="1" customWidth="1"/>
    <col min="6405" max="6405" width="18" style="399" bestFit="1" customWidth="1"/>
    <col min="6406" max="6406" width="16.85546875" style="399" bestFit="1" customWidth="1"/>
    <col min="6407" max="6407" width="17.42578125" style="399" bestFit="1" customWidth="1"/>
    <col min="6408" max="6410" width="13.140625" style="399" customWidth="1"/>
    <col min="6411" max="6656" width="9.140625" style="399"/>
    <col min="6657" max="6657" width="47" style="399" customWidth="1"/>
    <col min="6658" max="6659" width="16.85546875" style="399" bestFit="1" customWidth="1"/>
    <col min="6660" max="6660" width="17.42578125" style="399" bestFit="1" customWidth="1"/>
    <col min="6661" max="6661" width="18" style="399" bestFit="1" customWidth="1"/>
    <col min="6662" max="6662" width="16.85546875" style="399" bestFit="1" customWidth="1"/>
    <col min="6663" max="6663" width="17.42578125" style="399" bestFit="1" customWidth="1"/>
    <col min="6664" max="6666" width="13.140625" style="399" customWidth="1"/>
    <col min="6667" max="6912" width="9.140625" style="399"/>
    <col min="6913" max="6913" width="47" style="399" customWidth="1"/>
    <col min="6914" max="6915" width="16.85546875" style="399" bestFit="1" customWidth="1"/>
    <col min="6916" max="6916" width="17.42578125" style="399" bestFit="1" customWidth="1"/>
    <col min="6917" max="6917" width="18" style="399" bestFit="1" customWidth="1"/>
    <col min="6918" max="6918" width="16.85546875" style="399" bestFit="1" customWidth="1"/>
    <col min="6919" max="6919" width="17.42578125" style="399" bestFit="1" customWidth="1"/>
    <col min="6920" max="6922" width="13.140625" style="399" customWidth="1"/>
    <col min="6923" max="7168" width="9.140625" style="399"/>
    <col min="7169" max="7169" width="47" style="399" customWidth="1"/>
    <col min="7170" max="7171" width="16.85546875" style="399" bestFit="1" customWidth="1"/>
    <col min="7172" max="7172" width="17.42578125" style="399" bestFit="1" customWidth="1"/>
    <col min="7173" max="7173" width="18" style="399" bestFit="1" customWidth="1"/>
    <col min="7174" max="7174" width="16.85546875" style="399" bestFit="1" customWidth="1"/>
    <col min="7175" max="7175" width="17.42578125" style="399" bestFit="1" customWidth="1"/>
    <col min="7176" max="7178" width="13.140625" style="399" customWidth="1"/>
    <col min="7179" max="7424" width="9.140625" style="399"/>
    <col min="7425" max="7425" width="47" style="399" customWidth="1"/>
    <col min="7426" max="7427" width="16.85546875" style="399" bestFit="1" customWidth="1"/>
    <col min="7428" max="7428" width="17.42578125" style="399" bestFit="1" customWidth="1"/>
    <col min="7429" max="7429" width="18" style="399" bestFit="1" customWidth="1"/>
    <col min="7430" max="7430" width="16.85546875" style="399" bestFit="1" customWidth="1"/>
    <col min="7431" max="7431" width="17.42578125" style="399" bestFit="1" customWidth="1"/>
    <col min="7432" max="7434" width="13.140625" style="399" customWidth="1"/>
    <col min="7435" max="7680" width="9.140625" style="399"/>
    <col min="7681" max="7681" width="47" style="399" customWidth="1"/>
    <col min="7682" max="7683" width="16.85546875" style="399" bestFit="1" customWidth="1"/>
    <col min="7684" max="7684" width="17.42578125" style="399" bestFit="1" customWidth="1"/>
    <col min="7685" max="7685" width="18" style="399" bestFit="1" customWidth="1"/>
    <col min="7686" max="7686" width="16.85546875" style="399" bestFit="1" customWidth="1"/>
    <col min="7687" max="7687" width="17.42578125" style="399" bestFit="1" customWidth="1"/>
    <col min="7688" max="7690" width="13.140625" style="399" customWidth="1"/>
    <col min="7691" max="7936" width="9.140625" style="399"/>
    <col min="7937" max="7937" width="47" style="399" customWidth="1"/>
    <col min="7938" max="7939" width="16.85546875" style="399" bestFit="1" customWidth="1"/>
    <col min="7940" max="7940" width="17.42578125" style="399" bestFit="1" customWidth="1"/>
    <col min="7941" max="7941" width="18" style="399" bestFit="1" customWidth="1"/>
    <col min="7942" max="7942" width="16.85546875" style="399" bestFit="1" customWidth="1"/>
    <col min="7943" max="7943" width="17.42578125" style="399" bestFit="1" customWidth="1"/>
    <col min="7944" max="7946" width="13.140625" style="399" customWidth="1"/>
    <col min="7947" max="8192" width="9.140625" style="399"/>
    <col min="8193" max="8193" width="47" style="399" customWidth="1"/>
    <col min="8194" max="8195" width="16.85546875" style="399" bestFit="1" customWidth="1"/>
    <col min="8196" max="8196" width="17.42578125" style="399" bestFit="1" customWidth="1"/>
    <col min="8197" max="8197" width="18" style="399" bestFit="1" customWidth="1"/>
    <col min="8198" max="8198" width="16.85546875" style="399" bestFit="1" customWidth="1"/>
    <col min="8199" max="8199" width="17.42578125" style="399" bestFit="1" customWidth="1"/>
    <col min="8200" max="8202" width="13.140625" style="399" customWidth="1"/>
    <col min="8203" max="8448" width="9.140625" style="399"/>
    <col min="8449" max="8449" width="47" style="399" customWidth="1"/>
    <col min="8450" max="8451" width="16.85546875" style="399" bestFit="1" customWidth="1"/>
    <col min="8452" max="8452" width="17.42578125" style="399" bestFit="1" customWidth="1"/>
    <col min="8453" max="8453" width="18" style="399" bestFit="1" customWidth="1"/>
    <col min="8454" max="8454" width="16.85546875" style="399" bestFit="1" customWidth="1"/>
    <col min="8455" max="8455" width="17.42578125" style="399" bestFit="1" customWidth="1"/>
    <col min="8456" max="8458" width="13.140625" style="399" customWidth="1"/>
    <col min="8459" max="8704" width="9.140625" style="399"/>
    <col min="8705" max="8705" width="47" style="399" customWidth="1"/>
    <col min="8706" max="8707" width="16.85546875" style="399" bestFit="1" customWidth="1"/>
    <col min="8708" max="8708" width="17.42578125" style="399" bestFit="1" customWidth="1"/>
    <col min="8709" max="8709" width="18" style="399" bestFit="1" customWidth="1"/>
    <col min="8710" max="8710" width="16.85546875" style="399" bestFit="1" customWidth="1"/>
    <col min="8711" max="8711" width="17.42578125" style="399" bestFit="1" customWidth="1"/>
    <col min="8712" max="8714" width="13.140625" style="399" customWidth="1"/>
    <col min="8715" max="8960" width="9.140625" style="399"/>
    <col min="8961" max="8961" width="47" style="399" customWidth="1"/>
    <col min="8962" max="8963" width="16.85546875" style="399" bestFit="1" customWidth="1"/>
    <col min="8964" max="8964" width="17.42578125" style="399" bestFit="1" customWidth="1"/>
    <col min="8965" max="8965" width="18" style="399" bestFit="1" customWidth="1"/>
    <col min="8966" max="8966" width="16.85546875" style="399" bestFit="1" customWidth="1"/>
    <col min="8967" max="8967" width="17.42578125" style="399" bestFit="1" customWidth="1"/>
    <col min="8968" max="8970" width="13.140625" style="399" customWidth="1"/>
    <col min="8971" max="9216" width="9.140625" style="399"/>
    <col min="9217" max="9217" width="47" style="399" customWidth="1"/>
    <col min="9218" max="9219" width="16.85546875" style="399" bestFit="1" customWidth="1"/>
    <col min="9220" max="9220" width="17.42578125" style="399" bestFit="1" customWidth="1"/>
    <col min="9221" max="9221" width="18" style="399" bestFit="1" customWidth="1"/>
    <col min="9222" max="9222" width="16.85546875" style="399" bestFit="1" customWidth="1"/>
    <col min="9223" max="9223" width="17.42578125" style="399" bestFit="1" customWidth="1"/>
    <col min="9224" max="9226" width="13.140625" style="399" customWidth="1"/>
    <col min="9227" max="9472" width="9.140625" style="399"/>
    <col min="9473" max="9473" width="47" style="399" customWidth="1"/>
    <col min="9474" max="9475" width="16.85546875" style="399" bestFit="1" customWidth="1"/>
    <col min="9476" max="9476" width="17.42578125" style="399" bestFit="1" customWidth="1"/>
    <col min="9477" max="9477" width="18" style="399" bestFit="1" customWidth="1"/>
    <col min="9478" max="9478" width="16.85546875" style="399" bestFit="1" customWidth="1"/>
    <col min="9479" max="9479" width="17.42578125" style="399" bestFit="1" customWidth="1"/>
    <col min="9480" max="9482" width="13.140625" style="399" customWidth="1"/>
    <col min="9483" max="9728" width="9.140625" style="399"/>
    <col min="9729" max="9729" width="47" style="399" customWidth="1"/>
    <col min="9730" max="9731" width="16.85546875" style="399" bestFit="1" customWidth="1"/>
    <col min="9732" max="9732" width="17.42578125" style="399" bestFit="1" customWidth="1"/>
    <col min="9733" max="9733" width="18" style="399" bestFit="1" customWidth="1"/>
    <col min="9734" max="9734" width="16.85546875" style="399" bestFit="1" customWidth="1"/>
    <col min="9735" max="9735" width="17.42578125" style="399" bestFit="1" customWidth="1"/>
    <col min="9736" max="9738" width="13.140625" style="399" customWidth="1"/>
    <col min="9739" max="9984" width="9.140625" style="399"/>
    <col min="9985" max="9985" width="47" style="399" customWidth="1"/>
    <col min="9986" max="9987" width="16.85546875" style="399" bestFit="1" customWidth="1"/>
    <col min="9988" max="9988" width="17.42578125" style="399" bestFit="1" customWidth="1"/>
    <col min="9989" max="9989" width="18" style="399" bestFit="1" customWidth="1"/>
    <col min="9990" max="9990" width="16.85546875" style="399" bestFit="1" customWidth="1"/>
    <col min="9991" max="9991" width="17.42578125" style="399" bestFit="1" customWidth="1"/>
    <col min="9992" max="9994" width="13.140625" style="399" customWidth="1"/>
    <col min="9995" max="10240" width="9.140625" style="399"/>
    <col min="10241" max="10241" width="47" style="399" customWidth="1"/>
    <col min="10242" max="10243" width="16.85546875" style="399" bestFit="1" customWidth="1"/>
    <col min="10244" max="10244" width="17.42578125" style="399" bestFit="1" customWidth="1"/>
    <col min="10245" max="10245" width="18" style="399" bestFit="1" customWidth="1"/>
    <col min="10246" max="10246" width="16.85546875" style="399" bestFit="1" customWidth="1"/>
    <col min="10247" max="10247" width="17.42578125" style="399" bestFit="1" customWidth="1"/>
    <col min="10248" max="10250" width="13.140625" style="399" customWidth="1"/>
    <col min="10251" max="10496" width="9.140625" style="399"/>
    <col min="10497" max="10497" width="47" style="399" customWidth="1"/>
    <col min="10498" max="10499" width="16.85546875" style="399" bestFit="1" customWidth="1"/>
    <col min="10500" max="10500" width="17.42578125" style="399" bestFit="1" customWidth="1"/>
    <col min="10501" max="10501" width="18" style="399" bestFit="1" customWidth="1"/>
    <col min="10502" max="10502" width="16.85546875" style="399" bestFit="1" customWidth="1"/>
    <col min="10503" max="10503" width="17.42578125" style="399" bestFit="1" customWidth="1"/>
    <col min="10504" max="10506" width="13.140625" style="399" customWidth="1"/>
    <col min="10507" max="10752" width="9.140625" style="399"/>
    <col min="10753" max="10753" width="47" style="399" customWidth="1"/>
    <col min="10754" max="10755" width="16.85546875" style="399" bestFit="1" customWidth="1"/>
    <col min="10756" max="10756" width="17.42578125" style="399" bestFit="1" customWidth="1"/>
    <col min="10757" max="10757" width="18" style="399" bestFit="1" customWidth="1"/>
    <col min="10758" max="10758" width="16.85546875" style="399" bestFit="1" customWidth="1"/>
    <col min="10759" max="10759" width="17.42578125" style="399" bestFit="1" customWidth="1"/>
    <col min="10760" max="10762" width="13.140625" style="399" customWidth="1"/>
    <col min="10763" max="11008" width="9.140625" style="399"/>
    <col min="11009" max="11009" width="47" style="399" customWidth="1"/>
    <col min="11010" max="11011" width="16.85546875" style="399" bestFit="1" customWidth="1"/>
    <col min="11012" max="11012" width="17.42578125" style="399" bestFit="1" customWidth="1"/>
    <col min="11013" max="11013" width="18" style="399" bestFit="1" customWidth="1"/>
    <col min="11014" max="11014" width="16.85546875" style="399" bestFit="1" customWidth="1"/>
    <col min="11015" max="11015" width="17.42578125" style="399" bestFit="1" customWidth="1"/>
    <col min="11016" max="11018" width="13.140625" style="399" customWidth="1"/>
    <col min="11019" max="11264" width="9.140625" style="399"/>
    <col min="11265" max="11265" width="47" style="399" customWidth="1"/>
    <col min="11266" max="11267" width="16.85546875" style="399" bestFit="1" customWidth="1"/>
    <col min="11268" max="11268" width="17.42578125" style="399" bestFit="1" customWidth="1"/>
    <col min="11269" max="11269" width="18" style="399" bestFit="1" customWidth="1"/>
    <col min="11270" max="11270" width="16.85546875" style="399" bestFit="1" customWidth="1"/>
    <col min="11271" max="11271" width="17.42578125" style="399" bestFit="1" customWidth="1"/>
    <col min="11272" max="11274" width="13.140625" style="399" customWidth="1"/>
    <col min="11275" max="11520" width="9.140625" style="399"/>
    <col min="11521" max="11521" width="47" style="399" customWidth="1"/>
    <col min="11522" max="11523" width="16.85546875" style="399" bestFit="1" customWidth="1"/>
    <col min="11524" max="11524" width="17.42578125" style="399" bestFit="1" customWidth="1"/>
    <col min="11525" max="11525" width="18" style="399" bestFit="1" customWidth="1"/>
    <col min="11526" max="11526" width="16.85546875" style="399" bestFit="1" customWidth="1"/>
    <col min="11527" max="11527" width="17.42578125" style="399" bestFit="1" customWidth="1"/>
    <col min="11528" max="11530" width="13.140625" style="399" customWidth="1"/>
    <col min="11531" max="11776" width="9.140625" style="399"/>
    <col min="11777" max="11777" width="47" style="399" customWidth="1"/>
    <col min="11778" max="11779" width="16.85546875" style="399" bestFit="1" customWidth="1"/>
    <col min="11780" max="11780" width="17.42578125" style="399" bestFit="1" customWidth="1"/>
    <col min="11781" max="11781" width="18" style="399" bestFit="1" customWidth="1"/>
    <col min="11782" max="11782" width="16.85546875" style="399" bestFit="1" customWidth="1"/>
    <col min="11783" max="11783" width="17.42578125" style="399" bestFit="1" customWidth="1"/>
    <col min="11784" max="11786" width="13.140625" style="399" customWidth="1"/>
    <col min="11787" max="12032" width="9.140625" style="399"/>
    <col min="12033" max="12033" width="47" style="399" customWidth="1"/>
    <col min="12034" max="12035" width="16.85546875" style="399" bestFit="1" customWidth="1"/>
    <col min="12036" max="12036" width="17.42578125" style="399" bestFit="1" customWidth="1"/>
    <col min="12037" max="12037" width="18" style="399" bestFit="1" customWidth="1"/>
    <col min="12038" max="12038" width="16.85546875" style="399" bestFit="1" customWidth="1"/>
    <col min="12039" max="12039" width="17.42578125" style="399" bestFit="1" customWidth="1"/>
    <col min="12040" max="12042" width="13.140625" style="399" customWidth="1"/>
    <col min="12043" max="12288" width="9.140625" style="399"/>
    <col min="12289" max="12289" width="47" style="399" customWidth="1"/>
    <col min="12290" max="12291" width="16.85546875" style="399" bestFit="1" customWidth="1"/>
    <col min="12292" max="12292" width="17.42578125" style="399" bestFit="1" customWidth="1"/>
    <col min="12293" max="12293" width="18" style="399" bestFit="1" customWidth="1"/>
    <col min="12294" max="12294" width="16.85546875" style="399" bestFit="1" customWidth="1"/>
    <col min="12295" max="12295" width="17.42578125" style="399" bestFit="1" customWidth="1"/>
    <col min="12296" max="12298" width="13.140625" style="399" customWidth="1"/>
    <col min="12299" max="12544" width="9.140625" style="399"/>
    <col min="12545" max="12545" width="47" style="399" customWidth="1"/>
    <col min="12546" max="12547" width="16.85546875" style="399" bestFit="1" customWidth="1"/>
    <col min="12548" max="12548" width="17.42578125" style="399" bestFit="1" customWidth="1"/>
    <col min="12549" max="12549" width="18" style="399" bestFit="1" customWidth="1"/>
    <col min="12550" max="12550" width="16.85546875" style="399" bestFit="1" customWidth="1"/>
    <col min="12551" max="12551" width="17.42578125" style="399" bestFit="1" customWidth="1"/>
    <col min="12552" max="12554" width="13.140625" style="399" customWidth="1"/>
    <col min="12555" max="12800" width="9.140625" style="399"/>
    <col min="12801" max="12801" width="47" style="399" customWidth="1"/>
    <col min="12802" max="12803" width="16.85546875" style="399" bestFit="1" customWidth="1"/>
    <col min="12804" max="12804" width="17.42578125" style="399" bestFit="1" customWidth="1"/>
    <col min="12805" max="12805" width="18" style="399" bestFit="1" customWidth="1"/>
    <col min="12806" max="12806" width="16.85546875" style="399" bestFit="1" customWidth="1"/>
    <col min="12807" max="12807" width="17.42578125" style="399" bestFit="1" customWidth="1"/>
    <col min="12808" max="12810" width="13.140625" style="399" customWidth="1"/>
    <col min="12811" max="13056" width="9.140625" style="399"/>
    <col min="13057" max="13057" width="47" style="399" customWidth="1"/>
    <col min="13058" max="13059" width="16.85546875" style="399" bestFit="1" customWidth="1"/>
    <col min="13060" max="13060" width="17.42578125" style="399" bestFit="1" customWidth="1"/>
    <col min="13061" max="13061" width="18" style="399" bestFit="1" customWidth="1"/>
    <col min="13062" max="13062" width="16.85546875" style="399" bestFit="1" customWidth="1"/>
    <col min="13063" max="13063" width="17.42578125" style="399" bestFit="1" customWidth="1"/>
    <col min="13064" max="13066" width="13.140625" style="399" customWidth="1"/>
    <col min="13067" max="13312" width="9.140625" style="399"/>
    <col min="13313" max="13313" width="47" style="399" customWidth="1"/>
    <col min="13314" max="13315" width="16.85546875" style="399" bestFit="1" customWidth="1"/>
    <col min="13316" max="13316" width="17.42578125" style="399" bestFit="1" customWidth="1"/>
    <col min="13317" max="13317" width="18" style="399" bestFit="1" customWidth="1"/>
    <col min="13318" max="13318" width="16.85546875" style="399" bestFit="1" customWidth="1"/>
    <col min="13319" max="13319" width="17.42578125" style="399" bestFit="1" customWidth="1"/>
    <col min="13320" max="13322" width="13.140625" style="399" customWidth="1"/>
    <col min="13323" max="13568" width="9.140625" style="399"/>
    <col min="13569" max="13569" width="47" style="399" customWidth="1"/>
    <col min="13570" max="13571" width="16.85546875" style="399" bestFit="1" customWidth="1"/>
    <col min="13572" max="13572" width="17.42578125" style="399" bestFit="1" customWidth="1"/>
    <col min="13573" max="13573" width="18" style="399" bestFit="1" customWidth="1"/>
    <col min="13574" max="13574" width="16.85546875" style="399" bestFit="1" customWidth="1"/>
    <col min="13575" max="13575" width="17.42578125" style="399" bestFit="1" customWidth="1"/>
    <col min="13576" max="13578" width="13.140625" style="399" customWidth="1"/>
    <col min="13579" max="13824" width="9.140625" style="399"/>
    <col min="13825" max="13825" width="47" style="399" customWidth="1"/>
    <col min="13826" max="13827" width="16.85546875" style="399" bestFit="1" customWidth="1"/>
    <col min="13828" max="13828" width="17.42578125" style="399" bestFit="1" customWidth="1"/>
    <col min="13829" max="13829" width="18" style="399" bestFit="1" customWidth="1"/>
    <col min="13830" max="13830" width="16.85546875" style="399" bestFit="1" customWidth="1"/>
    <col min="13831" max="13831" width="17.42578125" style="399" bestFit="1" customWidth="1"/>
    <col min="13832" max="13834" width="13.140625" style="399" customWidth="1"/>
    <col min="13835" max="14080" width="9.140625" style="399"/>
    <col min="14081" max="14081" width="47" style="399" customWidth="1"/>
    <col min="14082" max="14083" width="16.85546875" style="399" bestFit="1" customWidth="1"/>
    <col min="14084" max="14084" width="17.42578125" style="399" bestFit="1" customWidth="1"/>
    <col min="14085" max="14085" width="18" style="399" bestFit="1" customWidth="1"/>
    <col min="14086" max="14086" width="16.85546875" style="399" bestFit="1" customWidth="1"/>
    <col min="14087" max="14087" width="17.42578125" style="399" bestFit="1" customWidth="1"/>
    <col min="14088" max="14090" width="13.140625" style="399" customWidth="1"/>
    <col min="14091" max="14336" width="9.140625" style="399"/>
    <col min="14337" max="14337" width="47" style="399" customWidth="1"/>
    <col min="14338" max="14339" width="16.85546875" style="399" bestFit="1" customWidth="1"/>
    <col min="14340" max="14340" width="17.42578125" style="399" bestFit="1" customWidth="1"/>
    <col min="14341" max="14341" width="18" style="399" bestFit="1" customWidth="1"/>
    <col min="14342" max="14342" width="16.85546875" style="399" bestFit="1" customWidth="1"/>
    <col min="14343" max="14343" width="17.42578125" style="399" bestFit="1" customWidth="1"/>
    <col min="14344" max="14346" width="13.140625" style="399" customWidth="1"/>
    <col min="14347" max="14592" width="9.140625" style="399"/>
    <col min="14593" max="14593" width="47" style="399" customWidth="1"/>
    <col min="14594" max="14595" width="16.85546875" style="399" bestFit="1" customWidth="1"/>
    <col min="14596" max="14596" width="17.42578125" style="399" bestFit="1" customWidth="1"/>
    <col min="14597" max="14597" width="18" style="399" bestFit="1" customWidth="1"/>
    <col min="14598" max="14598" width="16.85546875" style="399" bestFit="1" customWidth="1"/>
    <col min="14599" max="14599" width="17.42578125" style="399" bestFit="1" customWidth="1"/>
    <col min="14600" max="14602" width="13.140625" style="399" customWidth="1"/>
    <col min="14603" max="14848" width="9.140625" style="399"/>
    <col min="14849" max="14849" width="47" style="399" customWidth="1"/>
    <col min="14850" max="14851" width="16.85546875" style="399" bestFit="1" customWidth="1"/>
    <col min="14852" max="14852" width="17.42578125" style="399" bestFit="1" customWidth="1"/>
    <col min="14853" max="14853" width="18" style="399" bestFit="1" customWidth="1"/>
    <col min="14854" max="14854" width="16.85546875" style="399" bestFit="1" customWidth="1"/>
    <col min="14855" max="14855" width="17.42578125" style="399" bestFit="1" customWidth="1"/>
    <col min="14856" max="14858" width="13.140625" style="399" customWidth="1"/>
    <col min="14859" max="15104" width="9.140625" style="399"/>
    <col min="15105" max="15105" width="47" style="399" customWidth="1"/>
    <col min="15106" max="15107" width="16.85546875" style="399" bestFit="1" customWidth="1"/>
    <col min="15108" max="15108" width="17.42578125" style="399" bestFit="1" customWidth="1"/>
    <col min="15109" max="15109" width="18" style="399" bestFit="1" customWidth="1"/>
    <col min="15110" max="15110" width="16.85546875" style="399" bestFit="1" customWidth="1"/>
    <col min="15111" max="15111" width="17.42578125" style="399" bestFit="1" customWidth="1"/>
    <col min="15112" max="15114" width="13.140625" style="399" customWidth="1"/>
    <col min="15115" max="15360" width="9.140625" style="399"/>
    <col min="15361" max="15361" width="47" style="399" customWidth="1"/>
    <col min="15362" max="15363" width="16.85546875" style="399" bestFit="1" customWidth="1"/>
    <col min="15364" max="15364" width="17.42578125" style="399" bestFit="1" customWidth="1"/>
    <col min="15365" max="15365" width="18" style="399" bestFit="1" customWidth="1"/>
    <col min="15366" max="15366" width="16.85546875" style="399" bestFit="1" customWidth="1"/>
    <col min="15367" max="15367" width="17.42578125" style="399" bestFit="1" customWidth="1"/>
    <col min="15368" max="15370" width="13.140625" style="399" customWidth="1"/>
    <col min="15371" max="15616" width="9.140625" style="399"/>
    <col min="15617" max="15617" width="47" style="399" customWidth="1"/>
    <col min="15618" max="15619" width="16.85546875" style="399" bestFit="1" customWidth="1"/>
    <col min="15620" max="15620" width="17.42578125" style="399" bestFit="1" customWidth="1"/>
    <col min="15621" max="15621" width="18" style="399" bestFit="1" customWidth="1"/>
    <col min="15622" max="15622" width="16.85546875" style="399" bestFit="1" customWidth="1"/>
    <col min="15623" max="15623" width="17.42578125" style="399" bestFit="1" customWidth="1"/>
    <col min="15624" max="15626" width="13.140625" style="399" customWidth="1"/>
    <col min="15627" max="15872" width="9.140625" style="399"/>
    <col min="15873" max="15873" width="47" style="399" customWidth="1"/>
    <col min="15874" max="15875" width="16.85546875" style="399" bestFit="1" customWidth="1"/>
    <col min="15876" max="15876" width="17.42578125" style="399" bestFit="1" customWidth="1"/>
    <col min="15877" max="15877" width="18" style="399" bestFit="1" customWidth="1"/>
    <col min="15878" max="15878" width="16.85546875" style="399" bestFit="1" customWidth="1"/>
    <col min="15879" max="15879" width="17.42578125" style="399" bestFit="1" customWidth="1"/>
    <col min="15880" max="15882" width="13.140625" style="399" customWidth="1"/>
    <col min="15883" max="16128" width="9.140625" style="399"/>
    <col min="16129" max="16129" width="47" style="399" customWidth="1"/>
    <col min="16130" max="16131" width="16.85546875" style="399" bestFit="1" customWidth="1"/>
    <col min="16132" max="16132" width="17.42578125" style="399" bestFit="1" customWidth="1"/>
    <col min="16133" max="16133" width="18" style="399" bestFit="1" customWidth="1"/>
    <col min="16134" max="16134" width="16.85546875" style="399" bestFit="1" customWidth="1"/>
    <col min="16135" max="16135" width="17.42578125" style="399" bestFit="1" customWidth="1"/>
    <col min="16136" max="16138" width="13.140625" style="399" customWidth="1"/>
    <col min="16139" max="16384" width="9.140625" style="399"/>
  </cols>
  <sheetData>
    <row r="1" spans="1:12">
      <c r="A1" s="397" t="s">
        <v>293</v>
      </c>
      <c r="B1" s="398"/>
      <c r="C1" s="398"/>
      <c r="D1" s="398"/>
      <c r="E1" s="398"/>
      <c r="F1" s="398"/>
      <c r="G1" s="398"/>
      <c r="H1" s="398"/>
      <c r="I1" s="398"/>
      <c r="J1" s="398"/>
      <c r="L1" s="16"/>
    </row>
    <row r="2" spans="1:12" ht="21.75" thickBot="1">
      <c r="A2" s="400"/>
      <c r="B2" s="401"/>
      <c r="C2" s="401"/>
      <c r="D2" s="401"/>
      <c r="E2" s="401"/>
      <c r="F2" s="401"/>
      <c r="G2" s="401"/>
      <c r="H2" s="402"/>
      <c r="I2" s="402"/>
      <c r="J2" s="403" t="s">
        <v>294</v>
      </c>
    </row>
    <row r="3" spans="1:12">
      <c r="A3" s="625" t="s">
        <v>48</v>
      </c>
      <c r="B3" s="627" t="s">
        <v>320</v>
      </c>
      <c r="C3" s="628"/>
      <c r="D3" s="629"/>
      <c r="E3" s="630" t="s">
        <v>321</v>
      </c>
      <c r="F3" s="631"/>
      <c r="G3" s="632"/>
      <c r="H3" s="633" t="s">
        <v>229</v>
      </c>
      <c r="I3" s="634"/>
      <c r="J3" s="635"/>
    </row>
    <row r="4" spans="1:12" ht="42">
      <c r="A4" s="626"/>
      <c r="B4" s="510" t="s">
        <v>295</v>
      </c>
      <c r="C4" s="510" t="s">
        <v>296</v>
      </c>
      <c r="D4" s="404" t="s">
        <v>297</v>
      </c>
      <c r="E4" s="405" t="s">
        <v>281</v>
      </c>
      <c r="F4" s="510" t="s">
        <v>280</v>
      </c>
      <c r="G4" s="404" t="s">
        <v>8</v>
      </c>
      <c r="H4" s="406" t="s">
        <v>309</v>
      </c>
      <c r="I4" s="407" t="s">
        <v>310</v>
      </c>
      <c r="J4" s="408" t="s">
        <v>298</v>
      </c>
    </row>
    <row r="5" spans="1:12" ht="21.75" thickBot="1">
      <c r="A5" s="409" t="s">
        <v>299</v>
      </c>
      <c r="B5" s="410">
        <f>SUM(B6:B2000)</f>
        <v>596898775.38</v>
      </c>
      <c r="C5" s="410">
        <f>SUM(C6:C2000)</f>
        <v>1598070027.269999</v>
      </c>
      <c r="D5" s="433">
        <f>SUM(D6:D2000)</f>
        <v>2194968802.6499991</v>
      </c>
      <c r="E5" s="411">
        <f>SUM(E6:E2000)</f>
        <v>611140581.53341496</v>
      </c>
      <c r="F5" s="412">
        <f>SUM(F6:F2000)</f>
        <v>1763279881.5795283</v>
      </c>
      <c r="G5" s="496">
        <f t="shared" ref="G5:G10" si="0">SUM(E5:F5)</f>
        <v>2374420463.1129432</v>
      </c>
      <c r="H5" s="413">
        <f t="shared" ref="H5:J10" si="1">IF(B5=0,0,(E5-B5)/B5)*100</f>
        <v>2.385966723478079</v>
      </c>
      <c r="I5" s="414">
        <f t="shared" si="1"/>
        <v>10.33808603442486</v>
      </c>
      <c r="J5" s="415">
        <f t="shared" si="1"/>
        <v>8.1755904797503707</v>
      </c>
    </row>
    <row r="6" spans="1:12" ht="42.75" thickTop="1">
      <c r="A6" s="416" t="s">
        <v>326</v>
      </c>
      <c r="B6" s="417"/>
      <c r="C6" s="417">
        <v>724341447.90999985</v>
      </c>
      <c r="D6" s="429">
        <f t="shared" ref="D6:D10" si="2">SUM(B6:C6)</f>
        <v>724341447.90999985</v>
      </c>
      <c r="E6" s="418"/>
      <c r="F6" s="417">
        <v>920731407.06674945</v>
      </c>
      <c r="G6" s="429">
        <f t="shared" si="0"/>
        <v>920731407.06674945</v>
      </c>
      <c r="H6" s="419">
        <f t="shared" si="1"/>
        <v>0</v>
      </c>
      <c r="I6" s="420">
        <f t="shared" si="1"/>
        <v>27.112898167488442</v>
      </c>
      <c r="J6" s="421">
        <f t="shared" si="1"/>
        <v>27.112898167488442</v>
      </c>
    </row>
    <row r="7" spans="1:12">
      <c r="A7" s="422" t="s">
        <v>300</v>
      </c>
      <c r="B7" s="423"/>
      <c r="C7" s="424">
        <v>840396090.54999924</v>
      </c>
      <c r="D7" s="429">
        <f t="shared" si="2"/>
        <v>840396090.54999924</v>
      </c>
      <c r="E7" s="425"/>
      <c r="F7" s="424">
        <v>808236124.01146436</v>
      </c>
      <c r="G7" s="429">
        <f t="shared" si="0"/>
        <v>808236124.01146436</v>
      </c>
      <c r="H7" s="426">
        <f t="shared" si="1"/>
        <v>0</v>
      </c>
      <c r="I7" s="420">
        <f t="shared" si="1"/>
        <v>-3.8267629871395181</v>
      </c>
      <c r="J7" s="421">
        <f t="shared" si="1"/>
        <v>-3.8267629871395181</v>
      </c>
    </row>
    <row r="8" spans="1:12">
      <c r="A8" s="422" t="s">
        <v>301</v>
      </c>
      <c r="B8" s="417">
        <v>596898775.38</v>
      </c>
      <c r="C8" s="417"/>
      <c r="D8" s="429">
        <f t="shared" si="2"/>
        <v>596898775.38</v>
      </c>
      <c r="E8" s="427">
        <v>611140581.53341496</v>
      </c>
      <c r="F8" s="424"/>
      <c r="G8" s="429">
        <f t="shared" si="0"/>
        <v>611140581.53341496</v>
      </c>
      <c r="H8" s="426">
        <f t="shared" si="1"/>
        <v>2.385966723478079</v>
      </c>
      <c r="I8" s="420">
        <f t="shared" si="1"/>
        <v>0</v>
      </c>
      <c r="J8" s="421">
        <f t="shared" si="1"/>
        <v>2.385966723478079</v>
      </c>
    </row>
    <row r="9" spans="1:12">
      <c r="A9" s="428" t="s">
        <v>302</v>
      </c>
      <c r="B9" s="417"/>
      <c r="C9" s="417">
        <v>23332488.809999999</v>
      </c>
      <c r="D9" s="429">
        <f t="shared" si="2"/>
        <v>23332488.809999999</v>
      </c>
      <c r="E9" s="418"/>
      <c r="F9" s="417">
        <v>24312350.504585523</v>
      </c>
      <c r="G9" s="429">
        <f t="shared" si="0"/>
        <v>24312350.504585523</v>
      </c>
      <c r="H9" s="426">
        <f t="shared" si="1"/>
        <v>0</v>
      </c>
      <c r="I9" s="420">
        <f t="shared" si="1"/>
        <v>4.1995592607573382</v>
      </c>
      <c r="J9" s="421">
        <f t="shared" si="1"/>
        <v>4.1995592607573382</v>
      </c>
    </row>
    <row r="10" spans="1:12" ht="42">
      <c r="A10" s="428" t="s">
        <v>303</v>
      </c>
      <c r="B10" s="417"/>
      <c r="C10" s="417">
        <v>10000000</v>
      </c>
      <c r="D10" s="429">
        <f t="shared" si="2"/>
        <v>10000000</v>
      </c>
      <c r="E10" s="418"/>
      <c r="F10" s="417">
        <v>9999999.9967291392</v>
      </c>
      <c r="G10" s="429">
        <f t="shared" si="0"/>
        <v>9999999.9967291392</v>
      </c>
      <c r="H10" s="426">
        <f t="shared" si="1"/>
        <v>0</v>
      </c>
      <c r="I10" s="420">
        <f t="shared" si="1"/>
        <v>-3.2708607614040378E-8</v>
      </c>
      <c r="J10" s="421">
        <f t="shared" si="1"/>
        <v>-3.2708607614040378E-8</v>
      </c>
    </row>
    <row r="12" spans="1:12">
      <c r="G12" s="16"/>
      <c r="L12" s="16"/>
    </row>
    <row r="13" spans="1:12">
      <c r="D13" s="16"/>
      <c r="E13" s="431"/>
      <c r="G13" s="16"/>
      <c r="H13" s="467"/>
      <c r="I13" s="468"/>
      <c r="L13" s="432"/>
    </row>
    <row r="14" spans="1:12">
      <c r="G14" s="432"/>
    </row>
    <row r="15" spans="1:12">
      <c r="G15" s="432"/>
      <c r="L15" s="432"/>
    </row>
    <row r="16" spans="1:12">
      <c r="G16" s="16"/>
    </row>
  </sheetData>
  <sheetProtection algorithmName="SHA-512" hashValue="v0kxzhtnP3crBayg459+OBsWhxyeZ0BessE6tkN/iX0E6cHeacnZeygMaY/DE3VTfF5sQfcCik9gflf3ZrLPFw==" saltValue="LhvlFeb70ajLXCRCKwgU3Q==" spinCount="100000" sheet="1" objects="1" scenarios="1"/>
  <mergeCells count="4">
    <mergeCell ref="A3:A4"/>
    <mergeCell ref="B3:D3"/>
    <mergeCell ref="E3:G3"/>
    <mergeCell ref="H3:J3"/>
  </mergeCells>
  <pageMargins left="0.2" right="0" top="0.75" bottom="0.75" header="0.3" footer="0.3"/>
  <pageSetup paperSize="9" scale="8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A5B13-E8EB-4D9F-8411-37F5673A9536}">
  <dimension ref="A1:C4"/>
  <sheetViews>
    <sheetView workbookViewId="0">
      <selection activeCell="C19" sqref="C19"/>
    </sheetView>
  </sheetViews>
  <sheetFormatPr defaultRowHeight="23.25"/>
  <cols>
    <col min="1" max="1" width="9.140625" style="272"/>
    <col min="2" max="2" width="52.140625" style="272" customWidth="1"/>
    <col min="3" max="3" width="95.28515625" style="272" customWidth="1"/>
    <col min="4" max="257" width="9.140625" style="272"/>
    <col min="258" max="258" width="52.140625" style="272" customWidth="1"/>
    <col min="259" max="259" width="95.28515625" style="272" customWidth="1"/>
    <col min="260" max="513" width="9.140625" style="272"/>
    <col min="514" max="514" width="52.140625" style="272" customWidth="1"/>
    <col min="515" max="515" width="95.28515625" style="272" customWidth="1"/>
    <col min="516" max="769" width="9.140625" style="272"/>
    <col min="770" max="770" width="52.140625" style="272" customWidth="1"/>
    <col min="771" max="771" width="95.28515625" style="272" customWidth="1"/>
    <col min="772" max="1025" width="9.140625" style="272"/>
    <col min="1026" max="1026" width="52.140625" style="272" customWidth="1"/>
    <col min="1027" max="1027" width="95.28515625" style="272" customWidth="1"/>
    <col min="1028" max="1281" width="9.140625" style="272"/>
    <col min="1282" max="1282" width="52.140625" style="272" customWidth="1"/>
    <col min="1283" max="1283" width="95.28515625" style="272" customWidth="1"/>
    <col min="1284" max="1537" width="9.140625" style="272"/>
    <col min="1538" max="1538" width="52.140625" style="272" customWidth="1"/>
    <col min="1539" max="1539" width="95.28515625" style="272" customWidth="1"/>
    <col min="1540" max="1793" width="9.140625" style="272"/>
    <col min="1794" max="1794" width="52.140625" style="272" customWidth="1"/>
    <col min="1795" max="1795" width="95.28515625" style="272" customWidth="1"/>
    <col min="1796" max="2049" width="9.140625" style="272"/>
    <col min="2050" max="2050" width="52.140625" style="272" customWidth="1"/>
    <col min="2051" max="2051" width="95.28515625" style="272" customWidth="1"/>
    <col min="2052" max="2305" width="9.140625" style="272"/>
    <col min="2306" max="2306" width="52.140625" style="272" customWidth="1"/>
    <col min="2307" max="2307" width="95.28515625" style="272" customWidth="1"/>
    <col min="2308" max="2561" width="9.140625" style="272"/>
    <col min="2562" max="2562" width="52.140625" style="272" customWidth="1"/>
    <col min="2563" max="2563" width="95.28515625" style="272" customWidth="1"/>
    <col min="2564" max="2817" width="9.140625" style="272"/>
    <col min="2818" max="2818" width="52.140625" style="272" customWidth="1"/>
    <col min="2819" max="2819" width="95.28515625" style="272" customWidth="1"/>
    <col min="2820" max="3073" width="9.140625" style="272"/>
    <col min="3074" max="3074" width="52.140625" style="272" customWidth="1"/>
    <col min="3075" max="3075" width="95.28515625" style="272" customWidth="1"/>
    <col min="3076" max="3329" width="9.140625" style="272"/>
    <col min="3330" max="3330" width="52.140625" style="272" customWidth="1"/>
    <col min="3331" max="3331" width="95.28515625" style="272" customWidth="1"/>
    <col min="3332" max="3585" width="9.140625" style="272"/>
    <col min="3586" max="3586" width="52.140625" style="272" customWidth="1"/>
    <col min="3587" max="3587" width="95.28515625" style="272" customWidth="1"/>
    <col min="3588" max="3841" width="9.140625" style="272"/>
    <col min="3842" max="3842" width="52.140625" style="272" customWidth="1"/>
    <col min="3843" max="3843" width="95.28515625" style="272" customWidth="1"/>
    <col min="3844" max="4097" width="9.140625" style="272"/>
    <col min="4098" max="4098" width="52.140625" style="272" customWidth="1"/>
    <col min="4099" max="4099" width="95.28515625" style="272" customWidth="1"/>
    <col min="4100" max="4353" width="9.140625" style="272"/>
    <col min="4354" max="4354" width="52.140625" style="272" customWidth="1"/>
    <col min="4355" max="4355" width="95.28515625" style="272" customWidth="1"/>
    <col min="4356" max="4609" width="9.140625" style="272"/>
    <col min="4610" max="4610" width="52.140625" style="272" customWidth="1"/>
    <col min="4611" max="4611" width="95.28515625" style="272" customWidth="1"/>
    <col min="4612" max="4865" width="9.140625" style="272"/>
    <col min="4866" max="4866" width="52.140625" style="272" customWidth="1"/>
    <col min="4867" max="4867" width="95.28515625" style="272" customWidth="1"/>
    <col min="4868" max="5121" width="9.140625" style="272"/>
    <col min="5122" max="5122" width="52.140625" style="272" customWidth="1"/>
    <col min="5123" max="5123" width="95.28515625" style="272" customWidth="1"/>
    <col min="5124" max="5377" width="9.140625" style="272"/>
    <col min="5378" max="5378" width="52.140625" style="272" customWidth="1"/>
    <col min="5379" max="5379" width="95.28515625" style="272" customWidth="1"/>
    <col min="5380" max="5633" width="9.140625" style="272"/>
    <col min="5634" max="5634" width="52.140625" style="272" customWidth="1"/>
    <col min="5635" max="5635" width="95.28515625" style="272" customWidth="1"/>
    <col min="5636" max="5889" width="9.140625" style="272"/>
    <col min="5890" max="5890" width="52.140625" style="272" customWidth="1"/>
    <col min="5891" max="5891" width="95.28515625" style="272" customWidth="1"/>
    <col min="5892" max="6145" width="9.140625" style="272"/>
    <col min="6146" max="6146" width="52.140625" style="272" customWidth="1"/>
    <col min="6147" max="6147" width="95.28515625" style="272" customWidth="1"/>
    <col min="6148" max="6401" width="9.140625" style="272"/>
    <col min="6402" max="6402" width="52.140625" style="272" customWidth="1"/>
    <col min="6403" max="6403" width="95.28515625" style="272" customWidth="1"/>
    <col min="6404" max="6657" width="9.140625" style="272"/>
    <col min="6658" max="6658" width="52.140625" style="272" customWidth="1"/>
    <col min="6659" max="6659" width="95.28515625" style="272" customWidth="1"/>
    <col min="6660" max="6913" width="9.140625" style="272"/>
    <col min="6914" max="6914" width="52.140625" style="272" customWidth="1"/>
    <col min="6915" max="6915" width="95.28515625" style="272" customWidth="1"/>
    <col min="6916" max="7169" width="9.140625" style="272"/>
    <col min="7170" max="7170" width="52.140625" style="272" customWidth="1"/>
    <col min="7171" max="7171" width="95.28515625" style="272" customWidth="1"/>
    <col min="7172" max="7425" width="9.140625" style="272"/>
    <col min="7426" max="7426" width="52.140625" style="272" customWidth="1"/>
    <col min="7427" max="7427" width="95.28515625" style="272" customWidth="1"/>
    <col min="7428" max="7681" width="9.140625" style="272"/>
    <col min="7682" max="7682" width="52.140625" style="272" customWidth="1"/>
    <col min="7683" max="7683" width="95.28515625" style="272" customWidth="1"/>
    <col min="7684" max="7937" width="9.140625" style="272"/>
    <col min="7938" max="7938" width="52.140625" style="272" customWidth="1"/>
    <col min="7939" max="7939" width="95.28515625" style="272" customWidth="1"/>
    <col min="7940" max="8193" width="9.140625" style="272"/>
    <col min="8194" max="8194" width="52.140625" style="272" customWidth="1"/>
    <col min="8195" max="8195" width="95.28515625" style="272" customWidth="1"/>
    <col min="8196" max="8449" width="9.140625" style="272"/>
    <col min="8450" max="8450" width="52.140625" style="272" customWidth="1"/>
    <col min="8451" max="8451" width="95.28515625" style="272" customWidth="1"/>
    <col min="8452" max="8705" width="9.140625" style="272"/>
    <col min="8706" max="8706" width="52.140625" style="272" customWidth="1"/>
    <col min="8707" max="8707" width="95.28515625" style="272" customWidth="1"/>
    <col min="8708" max="8961" width="9.140625" style="272"/>
    <col min="8962" max="8962" width="52.140625" style="272" customWidth="1"/>
    <col min="8963" max="8963" width="95.28515625" style="272" customWidth="1"/>
    <col min="8964" max="9217" width="9.140625" style="272"/>
    <col min="9218" max="9218" width="52.140625" style="272" customWidth="1"/>
    <col min="9219" max="9219" width="95.28515625" style="272" customWidth="1"/>
    <col min="9220" max="9473" width="9.140625" style="272"/>
    <col min="9474" max="9474" width="52.140625" style="272" customWidth="1"/>
    <col min="9475" max="9475" width="95.28515625" style="272" customWidth="1"/>
    <col min="9476" max="9729" width="9.140625" style="272"/>
    <col min="9730" max="9730" width="52.140625" style="272" customWidth="1"/>
    <col min="9731" max="9731" width="95.28515625" style="272" customWidth="1"/>
    <col min="9732" max="9985" width="9.140625" style="272"/>
    <col min="9986" max="9986" width="52.140625" style="272" customWidth="1"/>
    <col min="9987" max="9987" width="95.28515625" style="272" customWidth="1"/>
    <col min="9988" max="10241" width="9.140625" style="272"/>
    <col min="10242" max="10242" width="52.140625" style="272" customWidth="1"/>
    <col min="10243" max="10243" width="95.28515625" style="272" customWidth="1"/>
    <col min="10244" max="10497" width="9.140625" style="272"/>
    <col min="10498" max="10498" width="52.140625" style="272" customWidth="1"/>
    <col min="10499" max="10499" width="95.28515625" style="272" customWidth="1"/>
    <col min="10500" max="10753" width="9.140625" style="272"/>
    <col min="10754" max="10754" width="52.140625" style="272" customWidth="1"/>
    <col min="10755" max="10755" width="95.28515625" style="272" customWidth="1"/>
    <col min="10756" max="11009" width="9.140625" style="272"/>
    <col min="11010" max="11010" width="52.140625" style="272" customWidth="1"/>
    <col min="11011" max="11011" width="95.28515625" style="272" customWidth="1"/>
    <col min="11012" max="11265" width="9.140625" style="272"/>
    <col min="11266" max="11266" width="52.140625" style="272" customWidth="1"/>
    <col min="11267" max="11267" width="95.28515625" style="272" customWidth="1"/>
    <col min="11268" max="11521" width="9.140625" style="272"/>
    <col min="11522" max="11522" width="52.140625" style="272" customWidth="1"/>
    <col min="11523" max="11523" width="95.28515625" style="272" customWidth="1"/>
    <col min="11524" max="11777" width="9.140625" style="272"/>
    <col min="11778" max="11778" width="52.140625" style="272" customWidth="1"/>
    <col min="11779" max="11779" width="95.28515625" style="272" customWidth="1"/>
    <col min="11780" max="12033" width="9.140625" style="272"/>
    <col min="12034" max="12034" width="52.140625" style="272" customWidth="1"/>
    <col min="12035" max="12035" width="95.28515625" style="272" customWidth="1"/>
    <col min="12036" max="12289" width="9.140625" style="272"/>
    <col min="12290" max="12290" width="52.140625" style="272" customWidth="1"/>
    <col min="12291" max="12291" width="95.28515625" style="272" customWidth="1"/>
    <col min="12292" max="12545" width="9.140625" style="272"/>
    <col min="12546" max="12546" width="52.140625" style="272" customWidth="1"/>
    <col min="12547" max="12547" width="95.28515625" style="272" customWidth="1"/>
    <col min="12548" max="12801" width="9.140625" style="272"/>
    <col min="12802" max="12802" width="52.140625" style="272" customWidth="1"/>
    <col min="12803" max="12803" width="95.28515625" style="272" customWidth="1"/>
    <col min="12804" max="13057" width="9.140625" style="272"/>
    <col min="13058" max="13058" width="52.140625" style="272" customWidth="1"/>
    <col min="13059" max="13059" width="95.28515625" style="272" customWidth="1"/>
    <col min="13060" max="13313" width="9.140625" style="272"/>
    <col min="13314" max="13314" width="52.140625" style="272" customWidth="1"/>
    <col min="13315" max="13315" width="95.28515625" style="272" customWidth="1"/>
    <col min="13316" max="13569" width="9.140625" style="272"/>
    <col min="13570" max="13570" width="52.140625" style="272" customWidth="1"/>
    <col min="13571" max="13571" width="95.28515625" style="272" customWidth="1"/>
    <col min="13572" max="13825" width="9.140625" style="272"/>
    <col min="13826" max="13826" width="52.140625" style="272" customWidth="1"/>
    <col min="13827" max="13827" width="95.28515625" style="272" customWidth="1"/>
    <col min="13828" max="14081" width="9.140625" style="272"/>
    <col min="14082" max="14082" width="52.140625" style="272" customWidth="1"/>
    <col min="14083" max="14083" width="95.28515625" style="272" customWidth="1"/>
    <col min="14084" max="14337" width="9.140625" style="272"/>
    <col min="14338" max="14338" width="52.140625" style="272" customWidth="1"/>
    <col min="14339" max="14339" width="95.28515625" style="272" customWidth="1"/>
    <col min="14340" max="14593" width="9.140625" style="272"/>
    <col min="14594" max="14594" width="52.140625" style="272" customWidth="1"/>
    <col min="14595" max="14595" width="95.28515625" style="272" customWidth="1"/>
    <col min="14596" max="14849" width="9.140625" style="272"/>
    <col min="14850" max="14850" width="52.140625" style="272" customWidth="1"/>
    <col min="14851" max="14851" width="95.28515625" style="272" customWidth="1"/>
    <col min="14852" max="15105" width="9.140625" style="272"/>
    <col min="15106" max="15106" width="52.140625" style="272" customWidth="1"/>
    <col min="15107" max="15107" width="95.28515625" style="272" customWidth="1"/>
    <col min="15108" max="15361" width="9.140625" style="272"/>
    <col min="15362" max="15362" width="52.140625" style="272" customWidth="1"/>
    <col min="15363" max="15363" width="95.28515625" style="272" customWidth="1"/>
    <col min="15364" max="15617" width="9.140625" style="272"/>
    <col min="15618" max="15618" width="52.140625" style="272" customWidth="1"/>
    <col min="15619" max="15619" width="95.28515625" style="272" customWidth="1"/>
    <col min="15620" max="15873" width="9.140625" style="272"/>
    <col min="15874" max="15874" width="52.140625" style="272" customWidth="1"/>
    <col min="15875" max="15875" width="95.28515625" style="272" customWidth="1"/>
    <col min="15876" max="16129" width="9.140625" style="272"/>
    <col min="16130" max="16130" width="52.140625" style="272" customWidth="1"/>
    <col min="16131" max="16131" width="95.28515625" style="272" customWidth="1"/>
    <col min="16132" max="16384" width="9.140625" style="272"/>
  </cols>
  <sheetData>
    <row r="1" spans="1:3">
      <c r="A1" s="521" t="s">
        <v>323</v>
      </c>
    </row>
    <row r="2" spans="1:3">
      <c r="A2" s="272" t="s">
        <v>324</v>
      </c>
    </row>
    <row r="3" spans="1:3">
      <c r="A3" s="318" t="s">
        <v>253</v>
      </c>
      <c r="B3" s="516" t="s">
        <v>274</v>
      </c>
      <c r="C3" s="516" t="s">
        <v>254</v>
      </c>
    </row>
    <row r="4" spans="1:3" ht="46.5">
      <c r="A4" s="318">
        <v>1</v>
      </c>
      <c r="B4" s="522" t="s">
        <v>327</v>
      </c>
      <c r="C4" s="523" t="s">
        <v>375</v>
      </c>
    </row>
  </sheetData>
  <sheetProtection algorithmName="SHA-512" hashValue="11HHgGjYkeTUFsmcg6C74GC+BKoILB5r/NhvAQhbB8y0d5IX10k9amoR4H7LkFSHahp9sqxI4rmciUjfg9LOuw==" saltValue="6LoSfTaJg6erKzw5fhATMA==" spinCount="100000" sheet="1" objects="1" scenarios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27E4B-88D1-4CA9-BB11-888B77C0EDBB}">
  <dimension ref="A1:H58"/>
  <sheetViews>
    <sheetView topLeftCell="A22" zoomScaleNormal="100" workbookViewId="0">
      <selection activeCell="I45" sqref="I45"/>
    </sheetView>
  </sheetViews>
  <sheetFormatPr defaultRowHeight="15"/>
  <cols>
    <col min="1" max="1" width="26" customWidth="1"/>
    <col min="2" max="2" width="12.7109375" bestFit="1" customWidth="1"/>
    <col min="3" max="3" width="7.85546875" bestFit="1" customWidth="1"/>
    <col min="4" max="4" width="12.7109375" bestFit="1" customWidth="1"/>
    <col min="5" max="5" width="7.85546875" bestFit="1" customWidth="1"/>
    <col min="6" max="6" width="12.7109375" bestFit="1" customWidth="1"/>
    <col min="7" max="7" width="9.7109375" customWidth="1"/>
    <col min="8" max="8" width="26" customWidth="1"/>
    <col min="257" max="257" width="26" customWidth="1"/>
    <col min="258" max="258" width="12.7109375" bestFit="1" customWidth="1"/>
    <col min="259" max="259" width="7.85546875" bestFit="1" customWidth="1"/>
    <col min="260" max="260" width="12.7109375" bestFit="1" customWidth="1"/>
    <col min="261" max="261" width="7.85546875" bestFit="1" customWidth="1"/>
    <col min="262" max="262" width="12.7109375" bestFit="1" customWidth="1"/>
    <col min="263" max="263" width="7.85546875" bestFit="1" customWidth="1"/>
    <col min="264" max="264" width="26" customWidth="1"/>
    <col min="513" max="513" width="26" customWidth="1"/>
    <col min="514" max="514" width="12.7109375" bestFit="1" customWidth="1"/>
    <col min="515" max="515" width="7.85546875" bestFit="1" customWidth="1"/>
    <col min="516" max="516" width="12.7109375" bestFit="1" customWidth="1"/>
    <col min="517" max="517" width="7.85546875" bestFit="1" customWidth="1"/>
    <col min="518" max="518" width="12.7109375" bestFit="1" customWidth="1"/>
    <col min="519" max="519" width="7.85546875" bestFit="1" customWidth="1"/>
    <col min="520" max="520" width="26" customWidth="1"/>
    <col min="769" max="769" width="26" customWidth="1"/>
    <col min="770" max="770" width="12.7109375" bestFit="1" customWidth="1"/>
    <col min="771" max="771" width="7.85546875" bestFit="1" customWidth="1"/>
    <col min="772" max="772" width="12.7109375" bestFit="1" customWidth="1"/>
    <col min="773" max="773" width="7.85546875" bestFit="1" customWidth="1"/>
    <col min="774" max="774" width="12.7109375" bestFit="1" customWidth="1"/>
    <col min="775" max="775" width="7.85546875" bestFit="1" customWidth="1"/>
    <col min="776" max="776" width="26" customWidth="1"/>
    <col min="1025" max="1025" width="26" customWidth="1"/>
    <col min="1026" max="1026" width="12.7109375" bestFit="1" customWidth="1"/>
    <col min="1027" max="1027" width="7.85546875" bestFit="1" customWidth="1"/>
    <col min="1028" max="1028" width="12.7109375" bestFit="1" customWidth="1"/>
    <col min="1029" max="1029" width="7.85546875" bestFit="1" customWidth="1"/>
    <col min="1030" max="1030" width="12.7109375" bestFit="1" customWidth="1"/>
    <col min="1031" max="1031" width="7.85546875" bestFit="1" customWidth="1"/>
    <col min="1032" max="1032" width="26" customWidth="1"/>
    <col min="1281" max="1281" width="26" customWidth="1"/>
    <col min="1282" max="1282" width="12.7109375" bestFit="1" customWidth="1"/>
    <col min="1283" max="1283" width="7.85546875" bestFit="1" customWidth="1"/>
    <col min="1284" max="1284" width="12.7109375" bestFit="1" customWidth="1"/>
    <col min="1285" max="1285" width="7.85546875" bestFit="1" customWidth="1"/>
    <col min="1286" max="1286" width="12.7109375" bestFit="1" customWidth="1"/>
    <col min="1287" max="1287" width="7.85546875" bestFit="1" customWidth="1"/>
    <col min="1288" max="1288" width="26" customWidth="1"/>
    <col min="1537" max="1537" width="26" customWidth="1"/>
    <col min="1538" max="1538" width="12.7109375" bestFit="1" customWidth="1"/>
    <col min="1539" max="1539" width="7.85546875" bestFit="1" customWidth="1"/>
    <col min="1540" max="1540" width="12.7109375" bestFit="1" customWidth="1"/>
    <col min="1541" max="1541" width="7.85546875" bestFit="1" customWidth="1"/>
    <col min="1542" max="1542" width="12.7109375" bestFit="1" customWidth="1"/>
    <col min="1543" max="1543" width="7.85546875" bestFit="1" customWidth="1"/>
    <col min="1544" max="1544" width="26" customWidth="1"/>
    <col min="1793" max="1793" width="26" customWidth="1"/>
    <col min="1794" max="1794" width="12.7109375" bestFit="1" customWidth="1"/>
    <col min="1795" max="1795" width="7.85546875" bestFit="1" customWidth="1"/>
    <col min="1796" max="1796" width="12.7109375" bestFit="1" customWidth="1"/>
    <col min="1797" max="1797" width="7.85546875" bestFit="1" customWidth="1"/>
    <col min="1798" max="1798" width="12.7109375" bestFit="1" customWidth="1"/>
    <col min="1799" max="1799" width="7.85546875" bestFit="1" customWidth="1"/>
    <col min="1800" max="1800" width="26" customWidth="1"/>
    <col min="2049" max="2049" width="26" customWidth="1"/>
    <col min="2050" max="2050" width="12.7109375" bestFit="1" customWidth="1"/>
    <col min="2051" max="2051" width="7.85546875" bestFit="1" customWidth="1"/>
    <col min="2052" max="2052" width="12.7109375" bestFit="1" customWidth="1"/>
    <col min="2053" max="2053" width="7.85546875" bestFit="1" customWidth="1"/>
    <col min="2054" max="2054" width="12.7109375" bestFit="1" customWidth="1"/>
    <col min="2055" max="2055" width="7.85546875" bestFit="1" customWidth="1"/>
    <col min="2056" max="2056" width="26" customWidth="1"/>
    <col min="2305" max="2305" width="26" customWidth="1"/>
    <col min="2306" max="2306" width="12.7109375" bestFit="1" customWidth="1"/>
    <col min="2307" max="2307" width="7.85546875" bestFit="1" customWidth="1"/>
    <col min="2308" max="2308" width="12.7109375" bestFit="1" customWidth="1"/>
    <col min="2309" max="2309" width="7.85546875" bestFit="1" customWidth="1"/>
    <col min="2310" max="2310" width="12.7109375" bestFit="1" customWidth="1"/>
    <col min="2311" max="2311" width="7.85546875" bestFit="1" customWidth="1"/>
    <col min="2312" max="2312" width="26" customWidth="1"/>
    <col min="2561" max="2561" width="26" customWidth="1"/>
    <col min="2562" max="2562" width="12.7109375" bestFit="1" customWidth="1"/>
    <col min="2563" max="2563" width="7.85546875" bestFit="1" customWidth="1"/>
    <col min="2564" max="2564" width="12.7109375" bestFit="1" customWidth="1"/>
    <col min="2565" max="2565" width="7.85546875" bestFit="1" customWidth="1"/>
    <col min="2566" max="2566" width="12.7109375" bestFit="1" customWidth="1"/>
    <col min="2567" max="2567" width="7.85546875" bestFit="1" customWidth="1"/>
    <col min="2568" max="2568" width="26" customWidth="1"/>
    <col min="2817" max="2817" width="26" customWidth="1"/>
    <col min="2818" max="2818" width="12.7109375" bestFit="1" customWidth="1"/>
    <col min="2819" max="2819" width="7.85546875" bestFit="1" customWidth="1"/>
    <col min="2820" max="2820" width="12.7109375" bestFit="1" customWidth="1"/>
    <col min="2821" max="2821" width="7.85546875" bestFit="1" customWidth="1"/>
    <col min="2822" max="2822" width="12.7109375" bestFit="1" customWidth="1"/>
    <col min="2823" max="2823" width="7.85546875" bestFit="1" customWidth="1"/>
    <col min="2824" max="2824" width="26" customWidth="1"/>
    <col min="3073" max="3073" width="26" customWidth="1"/>
    <col min="3074" max="3074" width="12.7109375" bestFit="1" customWidth="1"/>
    <col min="3075" max="3075" width="7.85546875" bestFit="1" customWidth="1"/>
    <col min="3076" max="3076" width="12.7109375" bestFit="1" customWidth="1"/>
    <col min="3077" max="3077" width="7.85546875" bestFit="1" customWidth="1"/>
    <col min="3078" max="3078" width="12.7109375" bestFit="1" customWidth="1"/>
    <col min="3079" max="3079" width="7.85546875" bestFit="1" customWidth="1"/>
    <col min="3080" max="3080" width="26" customWidth="1"/>
    <col min="3329" max="3329" width="26" customWidth="1"/>
    <col min="3330" max="3330" width="12.7109375" bestFit="1" customWidth="1"/>
    <col min="3331" max="3331" width="7.85546875" bestFit="1" customWidth="1"/>
    <col min="3332" max="3332" width="12.7109375" bestFit="1" customWidth="1"/>
    <col min="3333" max="3333" width="7.85546875" bestFit="1" customWidth="1"/>
    <col min="3334" max="3334" width="12.7109375" bestFit="1" customWidth="1"/>
    <col min="3335" max="3335" width="7.85546875" bestFit="1" customWidth="1"/>
    <col min="3336" max="3336" width="26" customWidth="1"/>
    <col min="3585" max="3585" width="26" customWidth="1"/>
    <col min="3586" max="3586" width="12.7109375" bestFit="1" customWidth="1"/>
    <col min="3587" max="3587" width="7.85546875" bestFit="1" customWidth="1"/>
    <col min="3588" max="3588" width="12.7109375" bestFit="1" customWidth="1"/>
    <col min="3589" max="3589" width="7.85546875" bestFit="1" customWidth="1"/>
    <col min="3590" max="3590" width="12.7109375" bestFit="1" customWidth="1"/>
    <col min="3591" max="3591" width="7.85546875" bestFit="1" customWidth="1"/>
    <col min="3592" max="3592" width="26" customWidth="1"/>
    <col min="3841" max="3841" width="26" customWidth="1"/>
    <col min="3842" max="3842" width="12.7109375" bestFit="1" customWidth="1"/>
    <col min="3843" max="3843" width="7.85546875" bestFit="1" customWidth="1"/>
    <col min="3844" max="3844" width="12.7109375" bestFit="1" customWidth="1"/>
    <col min="3845" max="3845" width="7.85546875" bestFit="1" customWidth="1"/>
    <col min="3846" max="3846" width="12.7109375" bestFit="1" customWidth="1"/>
    <col min="3847" max="3847" width="7.85546875" bestFit="1" customWidth="1"/>
    <col min="3848" max="3848" width="26" customWidth="1"/>
    <col min="4097" max="4097" width="26" customWidth="1"/>
    <col min="4098" max="4098" width="12.7109375" bestFit="1" customWidth="1"/>
    <col min="4099" max="4099" width="7.85546875" bestFit="1" customWidth="1"/>
    <col min="4100" max="4100" width="12.7109375" bestFit="1" customWidth="1"/>
    <col min="4101" max="4101" width="7.85546875" bestFit="1" customWidth="1"/>
    <col min="4102" max="4102" width="12.7109375" bestFit="1" customWidth="1"/>
    <col min="4103" max="4103" width="7.85546875" bestFit="1" customWidth="1"/>
    <col min="4104" max="4104" width="26" customWidth="1"/>
    <col min="4353" max="4353" width="26" customWidth="1"/>
    <col min="4354" max="4354" width="12.7109375" bestFit="1" customWidth="1"/>
    <col min="4355" max="4355" width="7.85546875" bestFit="1" customWidth="1"/>
    <col min="4356" max="4356" width="12.7109375" bestFit="1" customWidth="1"/>
    <col min="4357" max="4357" width="7.85546875" bestFit="1" customWidth="1"/>
    <col min="4358" max="4358" width="12.7109375" bestFit="1" customWidth="1"/>
    <col min="4359" max="4359" width="7.85546875" bestFit="1" customWidth="1"/>
    <col min="4360" max="4360" width="26" customWidth="1"/>
    <col min="4609" max="4609" width="26" customWidth="1"/>
    <col min="4610" max="4610" width="12.7109375" bestFit="1" customWidth="1"/>
    <col min="4611" max="4611" width="7.85546875" bestFit="1" customWidth="1"/>
    <col min="4612" max="4612" width="12.7109375" bestFit="1" customWidth="1"/>
    <col min="4613" max="4613" width="7.85546875" bestFit="1" customWidth="1"/>
    <col min="4614" max="4614" width="12.7109375" bestFit="1" customWidth="1"/>
    <col min="4615" max="4615" width="7.85546875" bestFit="1" customWidth="1"/>
    <col min="4616" max="4616" width="26" customWidth="1"/>
    <col min="4865" max="4865" width="26" customWidth="1"/>
    <col min="4866" max="4866" width="12.7109375" bestFit="1" customWidth="1"/>
    <col min="4867" max="4867" width="7.85546875" bestFit="1" customWidth="1"/>
    <col min="4868" max="4868" width="12.7109375" bestFit="1" customWidth="1"/>
    <col min="4869" max="4869" width="7.85546875" bestFit="1" customWidth="1"/>
    <col min="4870" max="4870" width="12.7109375" bestFit="1" customWidth="1"/>
    <col min="4871" max="4871" width="7.85546875" bestFit="1" customWidth="1"/>
    <col min="4872" max="4872" width="26" customWidth="1"/>
    <col min="5121" max="5121" width="26" customWidth="1"/>
    <col min="5122" max="5122" width="12.7109375" bestFit="1" customWidth="1"/>
    <col min="5123" max="5123" width="7.85546875" bestFit="1" customWidth="1"/>
    <col min="5124" max="5124" width="12.7109375" bestFit="1" customWidth="1"/>
    <col min="5125" max="5125" width="7.85546875" bestFit="1" customWidth="1"/>
    <col min="5126" max="5126" width="12.7109375" bestFit="1" customWidth="1"/>
    <col min="5127" max="5127" width="7.85546875" bestFit="1" customWidth="1"/>
    <col min="5128" max="5128" width="26" customWidth="1"/>
    <col min="5377" max="5377" width="26" customWidth="1"/>
    <col min="5378" max="5378" width="12.7109375" bestFit="1" customWidth="1"/>
    <col min="5379" max="5379" width="7.85546875" bestFit="1" customWidth="1"/>
    <col min="5380" max="5380" width="12.7109375" bestFit="1" customWidth="1"/>
    <col min="5381" max="5381" width="7.85546875" bestFit="1" customWidth="1"/>
    <col min="5382" max="5382" width="12.7109375" bestFit="1" customWidth="1"/>
    <col min="5383" max="5383" width="7.85546875" bestFit="1" customWidth="1"/>
    <col min="5384" max="5384" width="26" customWidth="1"/>
    <col min="5633" max="5633" width="26" customWidth="1"/>
    <col min="5634" max="5634" width="12.7109375" bestFit="1" customWidth="1"/>
    <col min="5635" max="5635" width="7.85546875" bestFit="1" customWidth="1"/>
    <col min="5636" max="5636" width="12.7109375" bestFit="1" customWidth="1"/>
    <col min="5637" max="5637" width="7.85546875" bestFit="1" customWidth="1"/>
    <col min="5638" max="5638" width="12.7109375" bestFit="1" customWidth="1"/>
    <col min="5639" max="5639" width="7.85546875" bestFit="1" customWidth="1"/>
    <col min="5640" max="5640" width="26" customWidth="1"/>
    <col min="5889" max="5889" width="26" customWidth="1"/>
    <col min="5890" max="5890" width="12.7109375" bestFit="1" customWidth="1"/>
    <col min="5891" max="5891" width="7.85546875" bestFit="1" customWidth="1"/>
    <col min="5892" max="5892" width="12.7109375" bestFit="1" customWidth="1"/>
    <col min="5893" max="5893" width="7.85546875" bestFit="1" customWidth="1"/>
    <col min="5894" max="5894" width="12.7109375" bestFit="1" customWidth="1"/>
    <col min="5895" max="5895" width="7.85546875" bestFit="1" customWidth="1"/>
    <col min="5896" max="5896" width="26" customWidth="1"/>
    <col min="6145" max="6145" width="26" customWidth="1"/>
    <col min="6146" max="6146" width="12.7109375" bestFit="1" customWidth="1"/>
    <col min="6147" max="6147" width="7.85546875" bestFit="1" customWidth="1"/>
    <col min="6148" max="6148" width="12.7109375" bestFit="1" customWidth="1"/>
    <col min="6149" max="6149" width="7.85546875" bestFit="1" customWidth="1"/>
    <col min="6150" max="6150" width="12.7109375" bestFit="1" customWidth="1"/>
    <col min="6151" max="6151" width="7.85546875" bestFit="1" customWidth="1"/>
    <col min="6152" max="6152" width="26" customWidth="1"/>
    <col min="6401" max="6401" width="26" customWidth="1"/>
    <col min="6402" max="6402" width="12.7109375" bestFit="1" customWidth="1"/>
    <col min="6403" max="6403" width="7.85546875" bestFit="1" customWidth="1"/>
    <col min="6404" max="6404" width="12.7109375" bestFit="1" customWidth="1"/>
    <col min="6405" max="6405" width="7.85546875" bestFit="1" customWidth="1"/>
    <col min="6406" max="6406" width="12.7109375" bestFit="1" customWidth="1"/>
    <col min="6407" max="6407" width="7.85546875" bestFit="1" customWidth="1"/>
    <col min="6408" max="6408" width="26" customWidth="1"/>
    <col min="6657" max="6657" width="26" customWidth="1"/>
    <col min="6658" max="6658" width="12.7109375" bestFit="1" customWidth="1"/>
    <col min="6659" max="6659" width="7.85546875" bestFit="1" customWidth="1"/>
    <col min="6660" max="6660" width="12.7109375" bestFit="1" customWidth="1"/>
    <col min="6661" max="6661" width="7.85546875" bestFit="1" customWidth="1"/>
    <col min="6662" max="6662" width="12.7109375" bestFit="1" customWidth="1"/>
    <col min="6663" max="6663" width="7.85546875" bestFit="1" customWidth="1"/>
    <col min="6664" max="6664" width="26" customWidth="1"/>
    <col min="6913" max="6913" width="26" customWidth="1"/>
    <col min="6914" max="6914" width="12.7109375" bestFit="1" customWidth="1"/>
    <col min="6915" max="6915" width="7.85546875" bestFit="1" customWidth="1"/>
    <col min="6916" max="6916" width="12.7109375" bestFit="1" customWidth="1"/>
    <col min="6917" max="6917" width="7.85546875" bestFit="1" customWidth="1"/>
    <col min="6918" max="6918" width="12.7109375" bestFit="1" customWidth="1"/>
    <col min="6919" max="6919" width="7.85546875" bestFit="1" customWidth="1"/>
    <col min="6920" max="6920" width="26" customWidth="1"/>
    <col min="7169" max="7169" width="26" customWidth="1"/>
    <col min="7170" max="7170" width="12.7109375" bestFit="1" customWidth="1"/>
    <col min="7171" max="7171" width="7.85546875" bestFit="1" customWidth="1"/>
    <col min="7172" max="7172" width="12.7109375" bestFit="1" customWidth="1"/>
    <col min="7173" max="7173" width="7.85546875" bestFit="1" customWidth="1"/>
    <col min="7174" max="7174" width="12.7109375" bestFit="1" customWidth="1"/>
    <col min="7175" max="7175" width="7.85546875" bestFit="1" customWidth="1"/>
    <col min="7176" max="7176" width="26" customWidth="1"/>
    <col min="7425" max="7425" width="26" customWidth="1"/>
    <col min="7426" max="7426" width="12.7109375" bestFit="1" customWidth="1"/>
    <col min="7427" max="7427" width="7.85546875" bestFit="1" customWidth="1"/>
    <col min="7428" max="7428" width="12.7109375" bestFit="1" customWidth="1"/>
    <col min="7429" max="7429" width="7.85546875" bestFit="1" customWidth="1"/>
    <col min="7430" max="7430" width="12.7109375" bestFit="1" customWidth="1"/>
    <col min="7431" max="7431" width="7.85546875" bestFit="1" customWidth="1"/>
    <col min="7432" max="7432" width="26" customWidth="1"/>
    <col min="7681" max="7681" width="26" customWidth="1"/>
    <col min="7682" max="7682" width="12.7109375" bestFit="1" customWidth="1"/>
    <col min="7683" max="7683" width="7.85546875" bestFit="1" customWidth="1"/>
    <col min="7684" max="7684" width="12.7109375" bestFit="1" customWidth="1"/>
    <col min="7685" max="7685" width="7.85546875" bestFit="1" customWidth="1"/>
    <col min="7686" max="7686" width="12.7109375" bestFit="1" customWidth="1"/>
    <col min="7687" max="7687" width="7.85546875" bestFit="1" customWidth="1"/>
    <col min="7688" max="7688" width="26" customWidth="1"/>
    <col min="7937" max="7937" width="26" customWidth="1"/>
    <col min="7938" max="7938" width="12.7109375" bestFit="1" customWidth="1"/>
    <col min="7939" max="7939" width="7.85546875" bestFit="1" customWidth="1"/>
    <col min="7940" max="7940" width="12.7109375" bestFit="1" customWidth="1"/>
    <col min="7941" max="7941" width="7.85546875" bestFit="1" customWidth="1"/>
    <col min="7942" max="7942" width="12.7109375" bestFit="1" customWidth="1"/>
    <col min="7943" max="7943" width="7.85546875" bestFit="1" customWidth="1"/>
    <col min="7944" max="7944" width="26" customWidth="1"/>
    <col min="8193" max="8193" width="26" customWidth="1"/>
    <col min="8194" max="8194" width="12.7109375" bestFit="1" customWidth="1"/>
    <col min="8195" max="8195" width="7.85546875" bestFit="1" customWidth="1"/>
    <col min="8196" max="8196" width="12.7109375" bestFit="1" customWidth="1"/>
    <col min="8197" max="8197" width="7.85546875" bestFit="1" customWidth="1"/>
    <col min="8198" max="8198" width="12.7109375" bestFit="1" customWidth="1"/>
    <col min="8199" max="8199" width="7.85546875" bestFit="1" customWidth="1"/>
    <col min="8200" max="8200" width="26" customWidth="1"/>
    <col min="8449" max="8449" width="26" customWidth="1"/>
    <col min="8450" max="8450" width="12.7109375" bestFit="1" customWidth="1"/>
    <col min="8451" max="8451" width="7.85546875" bestFit="1" customWidth="1"/>
    <col min="8452" max="8452" width="12.7109375" bestFit="1" customWidth="1"/>
    <col min="8453" max="8453" width="7.85546875" bestFit="1" customWidth="1"/>
    <col min="8454" max="8454" width="12.7109375" bestFit="1" customWidth="1"/>
    <col min="8455" max="8455" width="7.85546875" bestFit="1" customWidth="1"/>
    <col min="8456" max="8456" width="26" customWidth="1"/>
    <col min="8705" max="8705" width="26" customWidth="1"/>
    <col min="8706" max="8706" width="12.7109375" bestFit="1" customWidth="1"/>
    <col min="8707" max="8707" width="7.85546875" bestFit="1" customWidth="1"/>
    <col min="8708" max="8708" width="12.7109375" bestFit="1" customWidth="1"/>
    <col min="8709" max="8709" width="7.85546875" bestFit="1" customWidth="1"/>
    <col min="8710" max="8710" width="12.7109375" bestFit="1" customWidth="1"/>
    <col min="8711" max="8711" width="7.85546875" bestFit="1" customWidth="1"/>
    <col min="8712" max="8712" width="26" customWidth="1"/>
    <col min="8961" max="8961" width="26" customWidth="1"/>
    <col min="8962" max="8962" width="12.7109375" bestFit="1" customWidth="1"/>
    <col min="8963" max="8963" width="7.85546875" bestFit="1" customWidth="1"/>
    <col min="8964" max="8964" width="12.7109375" bestFit="1" customWidth="1"/>
    <col min="8965" max="8965" width="7.85546875" bestFit="1" customWidth="1"/>
    <col min="8966" max="8966" width="12.7109375" bestFit="1" customWidth="1"/>
    <col min="8967" max="8967" width="7.85546875" bestFit="1" customWidth="1"/>
    <col min="8968" max="8968" width="26" customWidth="1"/>
    <col min="9217" max="9217" width="26" customWidth="1"/>
    <col min="9218" max="9218" width="12.7109375" bestFit="1" customWidth="1"/>
    <col min="9219" max="9219" width="7.85546875" bestFit="1" customWidth="1"/>
    <col min="9220" max="9220" width="12.7109375" bestFit="1" customWidth="1"/>
    <col min="9221" max="9221" width="7.85546875" bestFit="1" customWidth="1"/>
    <col min="9222" max="9222" width="12.7109375" bestFit="1" customWidth="1"/>
    <col min="9223" max="9223" width="7.85546875" bestFit="1" customWidth="1"/>
    <col min="9224" max="9224" width="26" customWidth="1"/>
    <col min="9473" max="9473" width="26" customWidth="1"/>
    <col min="9474" max="9474" width="12.7109375" bestFit="1" customWidth="1"/>
    <col min="9475" max="9475" width="7.85546875" bestFit="1" customWidth="1"/>
    <col min="9476" max="9476" width="12.7109375" bestFit="1" customWidth="1"/>
    <col min="9477" max="9477" width="7.85546875" bestFit="1" customWidth="1"/>
    <col min="9478" max="9478" width="12.7109375" bestFit="1" customWidth="1"/>
    <col min="9479" max="9479" width="7.85546875" bestFit="1" customWidth="1"/>
    <col min="9480" max="9480" width="26" customWidth="1"/>
    <col min="9729" max="9729" width="26" customWidth="1"/>
    <col min="9730" max="9730" width="12.7109375" bestFit="1" customWidth="1"/>
    <col min="9731" max="9731" width="7.85546875" bestFit="1" customWidth="1"/>
    <col min="9732" max="9732" width="12.7109375" bestFit="1" customWidth="1"/>
    <col min="9733" max="9733" width="7.85546875" bestFit="1" customWidth="1"/>
    <col min="9734" max="9734" width="12.7109375" bestFit="1" customWidth="1"/>
    <col min="9735" max="9735" width="7.85546875" bestFit="1" customWidth="1"/>
    <col min="9736" max="9736" width="26" customWidth="1"/>
    <col min="9985" max="9985" width="26" customWidth="1"/>
    <col min="9986" max="9986" width="12.7109375" bestFit="1" customWidth="1"/>
    <col min="9987" max="9987" width="7.85546875" bestFit="1" customWidth="1"/>
    <col min="9988" max="9988" width="12.7109375" bestFit="1" customWidth="1"/>
    <col min="9989" max="9989" width="7.85546875" bestFit="1" customWidth="1"/>
    <col min="9990" max="9990" width="12.7109375" bestFit="1" customWidth="1"/>
    <col min="9991" max="9991" width="7.85546875" bestFit="1" customWidth="1"/>
    <col min="9992" max="9992" width="26" customWidth="1"/>
    <col min="10241" max="10241" width="26" customWidth="1"/>
    <col min="10242" max="10242" width="12.7109375" bestFit="1" customWidth="1"/>
    <col min="10243" max="10243" width="7.85546875" bestFit="1" customWidth="1"/>
    <col min="10244" max="10244" width="12.7109375" bestFit="1" customWidth="1"/>
    <col min="10245" max="10245" width="7.85546875" bestFit="1" customWidth="1"/>
    <col min="10246" max="10246" width="12.7109375" bestFit="1" customWidth="1"/>
    <col min="10247" max="10247" width="7.85546875" bestFit="1" customWidth="1"/>
    <col min="10248" max="10248" width="26" customWidth="1"/>
    <col min="10497" max="10497" width="26" customWidth="1"/>
    <col min="10498" max="10498" width="12.7109375" bestFit="1" customWidth="1"/>
    <col min="10499" max="10499" width="7.85546875" bestFit="1" customWidth="1"/>
    <col min="10500" max="10500" width="12.7109375" bestFit="1" customWidth="1"/>
    <col min="10501" max="10501" width="7.85546875" bestFit="1" customWidth="1"/>
    <col min="10502" max="10502" width="12.7109375" bestFit="1" customWidth="1"/>
    <col min="10503" max="10503" width="7.85546875" bestFit="1" customWidth="1"/>
    <col min="10504" max="10504" width="26" customWidth="1"/>
    <col min="10753" max="10753" width="26" customWidth="1"/>
    <col min="10754" max="10754" width="12.7109375" bestFit="1" customWidth="1"/>
    <col min="10755" max="10755" width="7.85546875" bestFit="1" customWidth="1"/>
    <col min="10756" max="10756" width="12.7109375" bestFit="1" customWidth="1"/>
    <col min="10757" max="10757" width="7.85546875" bestFit="1" customWidth="1"/>
    <col min="10758" max="10758" width="12.7109375" bestFit="1" customWidth="1"/>
    <col min="10759" max="10759" width="7.85546875" bestFit="1" customWidth="1"/>
    <col min="10760" max="10760" width="26" customWidth="1"/>
    <col min="11009" max="11009" width="26" customWidth="1"/>
    <col min="11010" max="11010" width="12.7109375" bestFit="1" customWidth="1"/>
    <col min="11011" max="11011" width="7.85546875" bestFit="1" customWidth="1"/>
    <col min="11012" max="11012" width="12.7109375" bestFit="1" customWidth="1"/>
    <col min="11013" max="11013" width="7.85546875" bestFit="1" customWidth="1"/>
    <col min="11014" max="11014" width="12.7109375" bestFit="1" customWidth="1"/>
    <col min="11015" max="11015" width="7.85546875" bestFit="1" customWidth="1"/>
    <col min="11016" max="11016" width="26" customWidth="1"/>
    <col min="11265" max="11265" width="26" customWidth="1"/>
    <col min="11266" max="11266" width="12.7109375" bestFit="1" customWidth="1"/>
    <col min="11267" max="11267" width="7.85546875" bestFit="1" customWidth="1"/>
    <col min="11268" max="11268" width="12.7109375" bestFit="1" customWidth="1"/>
    <col min="11269" max="11269" width="7.85546875" bestFit="1" customWidth="1"/>
    <col min="11270" max="11270" width="12.7109375" bestFit="1" customWidth="1"/>
    <col min="11271" max="11271" width="7.85546875" bestFit="1" customWidth="1"/>
    <col min="11272" max="11272" width="26" customWidth="1"/>
    <col min="11521" max="11521" width="26" customWidth="1"/>
    <col min="11522" max="11522" width="12.7109375" bestFit="1" customWidth="1"/>
    <col min="11523" max="11523" width="7.85546875" bestFit="1" customWidth="1"/>
    <col min="11524" max="11524" width="12.7109375" bestFit="1" customWidth="1"/>
    <col min="11525" max="11525" width="7.85546875" bestFit="1" customWidth="1"/>
    <col min="11526" max="11526" width="12.7109375" bestFit="1" customWidth="1"/>
    <col min="11527" max="11527" width="7.85546875" bestFit="1" customWidth="1"/>
    <col min="11528" max="11528" width="26" customWidth="1"/>
    <col min="11777" max="11777" width="26" customWidth="1"/>
    <col min="11778" max="11778" width="12.7109375" bestFit="1" customWidth="1"/>
    <col min="11779" max="11779" width="7.85546875" bestFit="1" customWidth="1"/>
    <col min="11780" max="11780" width="12.7109375" bestFit="1" customWidth="1"/>
    <col min="11781" max="11781" width="7.85546875" bestFit="1" customWidth="1"/>
    <col min="11782" max="11782" width="12.7109375" bestFit="1" customWidth="1"/>
    <col min="11783" max="11783" width="7.85546875" bestFit="1" customWidth="1"/>
    <col min="11784" max="11784" width="26" customWidth="1"/>
    <col min="12033" max="12033" width="26" customWidth="1"/>
    <col min="12034" max="12034" width="12.7109375" bestFit="1" customWidth="1"/>
    <col min="12035" max="12035" width="7.85546875" bestFit="1" customWidth="1"/>
    <col min="12036" max="12036" width="12.7109375" bestFit="1" customWidth="1"/>
    <col min="12037" max="12037" width="7.85546875" bestFit="1" customWidth="1"/>
    <col min="12038" max="12038" width="12.7109375" bestFit="1" customWidth="1"/>
    <col min="12039" max="12039" width="7.85546875" bestFit="1" customWidth="1"/>
    <col min="12040" max="12040" width="26" customWidth="1"/>
    <col min="12289" max="12289" width="26" customWidth="1"/>
    <col min="12290" max="12290" width="12.7109375" bestFit="1" customWidth="1"/>
    <col min="12291" max="12291" width="7.85546875" bestFit="1" customWidth="1"/>
    <col min="12292" max="12292" width="12.7109375" bestFit="1" customWidth="1"/>
    <col min="12293" max="12293" width="7.85546875" bestFit="1" customWidth="1"/>
    <col min="12294" max="12294" width="12.7109375" bestFit="1" customWidth="1"/>
    <col min="12295" max="12295" width="7.85546875" bestFit="1" customWidth="1"/>
    <col min="12296" max="12296" width="26" customWidth="1"/>
    <col min="12545" max="12545" width="26" customWidth="1"/>
    <col min="12546" max="12546" width="12.7109375" bestFit="1" customWidth="1"/>
    <col min="12547" max="12547" width="7.85546875" bestFit="1" customWidth="1"/>
    <col min="12548" max="12548" width="12.7109375" bestFit="1" customWidth="1"/>
    <col min="12549" max="12549" width="7.85546875" bestFit="1" customWidth="1"/>
    <col min="12550" max="12550" width="12.7109375" bestFit="1" customWidth="1"/>
    <col min="12551" max="12551" width="7.85546875" bestFit="1" customWidth="1"/>
    <col min="12552" max="12552" width="26" customWidth="1"/>
    <col min="12801" max="12801" width="26" customWidth="1"/>
    <col min="12802" max="12802" width="12.7109375" bestFit="1" customWidth="1"/>
    <col min="12803" max="12803" width="7.85546875" bestFit="1" customWidth="1"/>
    <col min="12804" max="12804" width="12.7109375" bestFit="1" customWidth="1"/>
    <col min="12805" max="12805" width="7.85546875" bestFit="1" customWidth="1"/>
    <col min="12806" max="12806" width="12.7109375" bestFit="1" customWidth="1"/>
    <col min="12807" max="12807" width="7.85546875" bestFit="1" customWidth="1"/>
    <col min="12808" max="12808" width="26" customWidth="1"/>
    <col min="13057" max="13057" width="26" customWidth="1"/>
    <col min="13058" max="13058" width="12.7109375" bestFit="1" customWidth="1"/>
    <col min="13059" max="13059" width="7.85546875" bestFit="1" customWidth="1"/>
    <col min="13060" max="13060" width="12.7109375" bestFit="1" customWidth="1"/>
    <col min="13061" max="13061" width="7.85546875" bestFit="1" customWidth="1"/>
    <col min="13062" max="13062" width="12.7109375" bestFit="1" customWidth="1"/>
    <col min="13063" max="13063" width="7.85546875" bestFit="1" customWidth="1"/>
    <col min="13064" max="13064" width="26" customWidth="1"/>
    <col min="13313" max="13313" width="26" customWidth="1"/>
    <col min="13314" max="13314" width="12.7109375" bestFit="1" customWidth="1"/>
    <col min="13315" max="13315" width="7.85546875" bestFit="1" customWidth="1"/>
    <col min="13316" max="13316" width="12.7109375" bestFit="1" customWidth="1"/>
    <col min="13317" max="13317" width="7.85546875" bestFit="1" customWidth="1"/>
    <col min="13318" max="13318" width="12.7109375" bestFit="1" customWidth="1"/>
    <col min="13319" max="13319" width="7.85546875" bestFit="1" customWidth="1"/>
    <col min="13320" max="13320" width="26" customWidth="1"/>
    <col min="13569" max="13569" width="26" customWidth="1"/>
    <col min="13570" max="13570" width="12.7109375" bestFit="1" customWidth="1"/>
    <col min="13571" max="13571" width="7.85546875" bestFit="1" customWidth="1"/>
    <col min="13572" max="13572" width="12.7109375" bestFit="1" customWidth="1"/>
    <col min="13573" max="13573" width="7.85546875" bestFit="1" customWidth="1"/>
    <col min="13574" max="13574" width="12.7109375" bestFit="1" customWidth="1"/>
    <col min="13575" max="13575" width="7.85546875" bestFit="1" customWidth="1"/>
    <col min="13576" max="13576" width="26" customWidth="1"/>
    <col min="13825" max="13825" width="26" customWidth="1"/>
    <col min="13826" max="13826" width="12.7109375" bestFit="1" customWidth="1"/>
    <col min="13827" max="13827" width="7.85546875" bestFit="1" customWidth="1"/>
    <col min="13828" max="13828" width="12.7109375" bestFit="1" customWidth="1"/>
    <col min="13829" max="13829" width="7.85546875" bestFit="1" customWidth="1"/>
    <col min="13830" max="13830" width="12.7109375" bestFit="1" customWidth="1"/>
    <col min="13831" max="13831" width="7.85546875" bestFit="1" customWidth="1"/>
    <col min="13832" max="13832" width="26" customWidth="1"/>
    <col min="14081" max="14081" width="26" customWidth="1"/>
    <col min="14082" max="14082" width="12.7109375" bestFit="1" customWidth="1"/>
    <col min="14083" max="14083" width="7.85546875" bestFit="1" customWidth="1"/>
    <col min="14084" max="14084" width="12.7109375" bestFit="1" customWidth="1"/>
    <col min="14085" max="14085" width="7.85546875" bestFit="1" customWidth="1"/>
    <col min="14086" max="14086" width="12.7109375" bestFit="1" customWidth="1"/>
    <col min="14087" max="14087" width="7.85546875" bestFit="1" customWidth="1"/>
    <col min="14088" max="14088" width="26" customWidth="1"/>
    <col min="14337" max="14337" width="26" customWidth="1"/>
    <col min="14338" max="14338" width="12.7109375" bestFit="1" customWidth="1"/>
    <col min="14339" max="14339" width="7.85546875" bestFit="1" customWidth="1"/>
    <col min="14340" max="14340" width="12.7109375" bestFit="1" customWidth="1"/>
    <col min="14341" max="14341" width="7.85546875" bestFit="1" customWidth="1"/>
    <col min="14342" max="14342" width="12.7109375" bestFit="1" customWidth="1"/>
    <col min="14343" max="14343" width="7.85546875" bestFit="1" customWidth="1"/>
    <col min="14344" max="14344" width="26" customWidth="1"/>
    <col min="14593" max="14593" width="26" customWidth="1"/>
    <col min="14594" max="14594" width="12.7109375" bestFit="1" customWidth="1"/>
    <col min="14595" max="14595" width="7.85546875" bestFit="1" customWidth="1"/>
    <col min="14596" max="14596" width="12.7109375" bestFit="1" customWidth="1"/>
    <col min="14597" max="14597" width="7.85546875" bestFit="1" customWidth="1"/>
    <col min="14598" max="14598" width="12.7109375" bestFit="1" customWidth="1"/>
    <col min="14599" max="14599" width="7.85546875" bestFit="1" customWidth="1"/>
    <col min="14600" max="14600" width="26" customWidth="1"/>
    <col min="14849" max="14849" width="26" customWidth="1"/>
    <col min="14850" max="14850" width="12.7109375" bestFit="1" customWidth="1"/>
    <col min="14851" max="14851" width="7.85546875" bestFit="1" customWidth="1"/>
    <col min="14852" max="14852" width="12.7109375" bestFit="1" customWidth="1"/>
    <col min="14853" max="14853" width="7.85546875" bestFit="1" customWidth="1"/>
    <col min="14854" max="14854" width="12.7109375" bestFit="1" customWidth="1"/>
    <col min="14855" max="14855" width="7.85546875" bestFit="1" customWidth="1"/>
    <col min="14856" max="14856" width="26" customWidth="1"/>
    <col min="15105" max="15105" width="26" customWidth="1"/>
    <col min="15106" max="15106" width="12.7109375" bestFit="1" customWidth="1"/>
    <col min="15107" max="15107" width="7.85546875" bestFit="1" customWidth="1"/>
    <col min="15108" max="15108" width="12.7109375" bestFit="1" customWidth="1"/>
    <col min="15109" max="15109" width="7.85546875" bestFit="1" customWidth="1"/>
    <col min="15110" max="15110" width="12.7109375" bestFit="1" customWidth="1"/>
    <col min="15111" max="15111" width="7.85546875" bestFit="1" customWidth="1"/>
    <col min="15112" max="15112" width="26" customWidth="1"/>
    <col min="15361" max="15361" width="26" customWidth="1"/>
    <col min="15362" max="15362" width="12.7109375" bestFit="1" customWidth="1"/>
    <col min="15363" max="15363" width="7.85546875" bestFit="1" customWidth="1"/>
    <col min="15364" max="15364" width="12.7109375" bestFit="1" customWidth="1"/>
    <col min="15365" max="15365" width="7.85546875" bestFit="1" customWidth="1"/>
    <col min="15366" max="15366" width="12.7109375" bestFit="1" customWidth="1"/>
    <col min="15367" max="15367" width="7.85546875" bestFit="1" customWidth="1"/>
    <col min="15368" max="15368" width="26" customWidth="1"/>
    <col min="15617" max="15617" width="26" customWidth="1"/>
    <col min="15618" max="15618" width="12.7109375" bestFit="1" customWidth="1"/>
    <col min="15619" max="15619" width="7.85546875" bestFit="1" customWidth="1"/>
    <col min="15620" max="15620" width="12.7109375" bestFit="1" customWidth="1"/>
    <col min="15621" max="15621" width="7.85546875" bestFit="1" customWidth="1"/>
    <col min="15622" max="15622" width="12.7109375" bestFit="1" customWidth="1"/>
    <col min="15623" max="15623" width="7.85546875" bestFit="1" customWidth="1"/>
    <col min="15624" max="15624" width="26" customWidth="1"/>
    <col min="15873" max="15873" width="26" customWidth="1"/>
    <col min="15874" max="15874" width="12.7109375" bestFit="1" customWidth="1"/>
    <col min="15875" max="15875" width="7.85546875" bestFit="1" customWidth="1"/>
    <col min="15876" max="15876" width="12.7109375" bestFit="1" customWidth="1"/>
    <col min="15877" max="15877" width="7.85546875" bestFit="1" customWidth="1"/>
    <col min="15878" max="15878" width="12.7109375" bestFit="1" customWidth="1"/>
    <col min="15879" max="15879" width="7.85546875" bestFit="1" customWidth="1"/>
    <col min="15880" max="15880" width="26" customWidth="1"/>
    <col min="16129" max="16129" width="26" customWidth="1"/>
    <col min="16130" max="16130" width="12.7109375" bestFit="1" customWidth="1"/>
    <col min="16131" max="16131" width="7.85546875" bestFit="1" customWidth="1"/>
    <col min="16132" max="16132" width="12.7109375" bestFit="1" customWidth="1"/>
    <col min="16133" max="16133" width="7.85546875" bestFit="1" customWidth="1"/>
    <col min="16134" max="16134" width="12.7109375" bestFit="1" customWidth="1"/>
    <col min="16135" max="16135" width="7.85546875" bestFit="1" customWidth="1"/>
    <col min="16136" max="16136" width="26" customWidth="1"/>
  </cols>
  <sheetData>
    <row r="1" spans="1:8" ht="23.25">
      <c r="A1" s="636" t="s">
        <v>329</v>
      </c>
      <c r="B1" s="636"/>
      <c r="C1" s="636"/>
      <c r="D1" s="636"/>
      <c r="E1" s="636"/>
      <c r="F1" s="636"/>
      <c r="G1" s="636"/>
      <c r="H1" s="525"/>
    </row>
    <row r="2" spans="1:8" ht="23.25">
      <c r="A2" s="636" t="s">
        <v>330</v>
      </c>
      <c r="B2" s="636"/>
      <c r="C2" s="636"/>
      <c r="D2" s="636"/>
      <c r="E2" s="636"/>
      <c r="F2" s="636"/>
      <c r="G2" s="636"/>
      <c r="H2" s="525"/>
    </row>
    <row r="3" spans="1:8" ht="23.25">
      <c r="A3" s="637" t="s">
        <v>349</v>
      </c>
      <c r="B3" s="637"/>
      <c r="C3" s="637"/>
      <c r="D3" s="637"/>
      <c r="E3" s="637"/>
      <c r="F3" s="637"/>
      <c r="G3" s="637"/>
      <c r="H3" s="526"/>
    </row>
    <row r="4" spans="1:8" ht="23.25">
      <c r="A4" s="527" t="s">
        <v>331</v>
      </c>
      <c r="B4" s="527"/>
      <c r="C4" s="527"/>
      <c r="D4" s="527"/>
      <c r="E4" s="527"/>
      <c r="F4" s="527"/>
      <c r="G4" s="527"/>
      <c r="H4" s="527"/>
    </row>
    <row r="5" spans="1:8" ht="23.25">
      <c r="A5" s="527" t="s">
        <v>350</v>
      </c>
      <c r="B5" s="527"/>
      <c r="C5" s="527"/>
      <c r="D5" s="527"/>
      <c r="E5" s="527"/>
      <c r="F5" s="527"/>
      <c r="G5" s="527"/>
      <c r="H5" s="527"/>
    </row>
    <row r="6" spans="1:8" ht="23.25">
      <c r="A6" s="527" t="s">
        <v>351</v>
      </c>
      <c r="B6" s="527"/>
      <c r="C6" s="527"/>
      <c r="D6" s="527"/>
      <c r="E6" s="527"/>
      <c r="F6" s="527"/>
      <c r="G6" s="527"/>
      <c r="H6" s="527"/>
    </row>
    <row r="7" spans="1:8" ht="23.25">
      <c r="A7" s="527"/>
      <c r="B7" s="527"/>
      <c r="C7" s="527"/>
      <c r="D7" s="527"/>
      <c r="E7" s="527"/>
      <c r="F7" s="638" t="s">
        <v>332</v>
      </c>
      <c r="G7" s="638"/>
      <c r="H7" s="527"/>
    </row>
    <row r="8" spans="1:8" ht="23.25">
      <c r="A8" s="639" t="s">
        <v>4</v>
      </c>
      <c r="B8" s="642" t="s">
        <v>333</v>
      </c>
      <c r="C8" s="642"/>
      <c r="D8" s="642"/>
      <c r="E8" s="642"/>
      <c r="F8" s="642"/>
      <c r="G8" s="642"/>
      <c r="H8" s="527"/>
    </row>
    <row r="9" spans="1:8" ht="23.25">
      <c r="A9" s="640"/>
      <c r="B9" s="642" t="s">
        <v>352</v>
      </c>
      <c r="C9" s="642"/>
      <c r="D9" s="642" t="s">
        <v>334</v>
      </c>
      <c r="E9" s="642"/>
      <c r="F9" s="642" t="s">
        <v>335</v>
      </c>
      <c r="G9" s="642"/>
      <c r="H9" s="527"/>
    </row>
    <row r="10" spans="1:8" ht="23.25">
      <c r="A10" s="641"/>
      <c r="B10" s="528" t="s">
        <v>274</v>
      </c>
      <c r="C10" s="528" t="s">
        <v>214</v>
      </c>
      <c r="D10" s="528" t="s">
        <v>274</v>
      </c>
      <c r="E10" s="528" t="s">
        <v>214</v>
      </c>
      <c r="F10" s="528" t="s">
        <v>274</v>
      </c>
      <c r="G10" s="528" t="s">
        <v>214</v>
      </c>
      <c r="H10" s="527"/>
    </row>
    <row r="11" spans="1:8" ht="23.25">
      <c r="A11" s="529" t="s">
        <v>336</v>
      </c>
      <c r="B11" s="530">
        <v>10009.918471560004</v>
      </c>
      <c r="C11" s="530">
        <f>B11*C19/B19</f>
        <v>68.223063120886735</v>
      </c>
      <c r="D11" s="530">
        <v>9857.8003970099908</v>
      </c>
      <c r="E11" s="530">
        <f>D11*E19/D19</f>
        <v>69.037887683013125</v>
      </c>
      <c r="F11" s="530">
        <v>9682.6774439199999</v>
      </c>
      <c r="G11" s="530">
        <f>F11*$G$19/F19</f>
        <v>66.51015484070777</v>
      </c>
      <c r="H11" s="531"/>
    </row>
    <row r="12" spans="1:8" ht="23.25">
      <c r="A12" s="532" t="s">
        <v>337</v>
      </c>
      <c r="B12" s="533">
        <v>63.975368949999996</v>
      </c>
      <c r="C12" s="533">
        <f>B12*C19/B19</f>
        <v>0.43602709117546518</v>
      </c>
      <c r="D12" s="533">
        <v>62.896558060000004</v>
      </c>
      <c r="E12" s="533">
        <f>D12*E19/D19</f>
        <v>0.44048827690926451</v>
      </c>
      <c r="F12" s="533">
        <v>54.496230090000005</v>
      </c>
      <c r="G12" s="530">
        <f>F12*G19/F19</f>
        <v>0.37433372355047184</v>
      </c>
      <c r="H12" s="527"/>
    </row>
    <row r="13" spans="1:8" ht="23.25">
      <c r="A13" s="532" t="s">
        <v>338</v>
      </c>
      <c r="B13" s="533">
        <v>35.89601471000001</v>
      </c>
      <c r="C13" s="533">
        <f>B13*C19/B19</f>
        <v>0.24465095138451742</v>
      </c>
      <c r="D13" s="533">
        <v>40.461059429999999</v>
      </c>
      <c r="E13" s="533">
        <f>D13*E19/D19</f>
        <v>0.2833640329450493</v>
      </c>
      <c r="F13" s="533">
        <v>34.335889530000003</v>
      </c>
      <c r="G13" s="530">
        <f>F13*G19/F19</f>
        <v>0.23585267013802275</v>
      </c>
      <c r="H13" s="527"/>
    </row>
    <row r="14" spans="1:8" ht="23.25">
      <c r="A14" s="532" t="s">
        <v>339</v>
      </c>
      <c r="B14" s="533">
        <v>2924.7847125499998</v>
      </c>
      <c r="C14" s="533">
        <f>B14*C19/B19</f>
        <v>19.934005719050184</v>
      </c>
      <c r="D14" s="533">
        <v>2613.3687416600001</v>
      </c>
      <c r="E14" s="533">
        <f>D14*E19/D19</f>
        <v>18.302405242019791</v>
      </c>
      <c r="F14" s="533">
        <v>2437.7582073799999</v>
      </c>
      <c r="G14" s="530">
        <f>F14*G19/F19</f>
        <v>16.744921719855402</v>
      </c>
      <c r="H14" s="527"/>
    </row>
    <row r="15" spans="1:8" ht="23.25">
      <c r="A15" s="532" t="s">
        <v>340</v>
      </c>
      <c r="B15" s="533">
        <v>663.08842890091614</v>
      </c>
      <c r="C15" s="533">
        <f>B15*C19/B19</f>
        <v>4.5193099092830753</v>
      </c>
      <c r="D15" s="533">
        <v>654.87718126000004</v>
      </c>
      <c r="E15" s="533">
        <f>D15*E19/D19</f>
        <v>4.5863514643397876</v>
      </c>
      <c r="F15" s="533">
        <v>678.44794939999997</v>
      </c>
      <c r="G15" s="530">
        <f>F15*G19/F19</f>
        <v>4.6602479972405746</v>
      </c>
      <c r="H15" s="527"/>
    </row>
    <row r="16" spans="1:8" ht="23.25">
      <c r="A16" s="532" t="s">
        <v>341</v>
      </c>
      <c r="B16" s="533">
        <v>963.84902407053232</v>
      </c>
      <c r="C16" s="533">
        <f>B16*C19/B19</f>
        <v>6.5691576804542242</v>
      </c>
      <c r="D16" s="533">
        <v>1033.2659218599999</v>
      </c>
      <c r="E16" s="533">
        <f>D16*E19/D19</f>
        <v>7.2363502796924601</v>
      </c>
      <c r="F16" s="533">
        <v>1221.93486598</v>
      </c>
      <c r="G16" s="530">
        <f>F16*G19/F19</f>
        <v>8.3934508417009681</v>
      </c>
      <c r="H16" s="527"/>
    </row>
    <row r="17" spans="1:8" ht="23.25">
      <c r="A17" s="532" t="s">
        <v>342</v>
      </c>
      <c r="B17" s="533">
        <v>0</v>
      </c>
      <c r="C17" s="533"/>
      <c r="D17" s="533">
        <v>0</v>
      </c>
      <c r="E17" s="533"/>
      <c r="F17" s="533">
        <v>0</v>
      </c>
      <c r="G17" s="530">
        <f>F17*G19/F19</f>
        <v>0</v>
      </c>
      <c r="H17" s="527"/>
    </row>
    <row r="18" spans="1:8" ht="24" thickBot="1">
      <c r="A18" s="534" t="s">
        <v>343</v>
      </c>
      <c r="B18" s="535">
        <v>10.826062090000002</v>
      </c>
      <c r="C18" s="535">
        <f>B18*C19/B19</f>
        <v>7.3785527765802425E-2</v>
      </c>
      <c r="D18" s="535">
        <v>16.156923880000001</v>
      </c>
      <c r="E18" s="535">
        <f>D18*E19/D19</f>
        <v>0.11315302108052029</v>
      </c>
      <c r="F18" s="535">
        <v>448.54352272000006</v>
      </c>
      <c r="G18" s="536">
        <f>F18*G19/F19</f>
        <v>3.0810382068067792</v>
      </c>
      <c r="H18" s="531"/>
    </row>
    <row r="19" spans="1:8" ht="23.25">
      <c r="A19" s="537" t="s">
        <v>344</v>
      </c>
      <c r="B19" s="538">
        <f>SUM(B11:B18)</f>
        <v>14672.338082831451</v>
      </c>
      <c r="C19" s="538">
        <v>100</v>
      </c>
      <c r="D19" s="538">
        <f>SUM(D11:D18)</f>
        <v>14278.826783159991</v>
      </c>
      <c r="E19" s="538">
        <v>100</v>
      </c>
      <c r="F19" s="538">
        <f>SUM(F11:F18)</f>
        <v>14558.194109020002</v>
      </c>
      <c r="G19" s="538">
        <v>100</v>
      </c>
      <c r="H19" s="527"/>
    </row>
    <row r="20" spans="1:8" ht="23.25">
      <c r="A20" s="539" t="s">
        <v>345</v>
      </c>
      <c r="B20" s="540">
        <v>2335452.8094516578</v>
      </c>
      <c r="C20" s="541"/>
      <c r="D20" s="540">
        <v>2268131.1152121602</v>
      </c>
      <c r="E20" s="541"/>
      <c r="F20" s="542">
        <v>2211541.5426137997</v>
      </c>
      <c r="G20" s="543"/>
      <c r="H20" s="527"/>
    </row>
    <row r="21" spans="1:8" ht="24" thickBot="1">
      <c r="A21" s="544" t="s">
        <v>103</v>
      </c>
      <c r="B21" s="545">
        <f>B19/B20</f>
        <v>6.2824382592754583E-3</v>
      </c>
      <c r="C21" s="546"/>
      <c r="D21" s="547">
        <f>D19/D20</f>
        <v>6.2954150610575943E-3</v>
      </c>
      <c r="E21" s="546"/>
      <c r="F21" s="547">
        <f>F19/F20</f>
        <v>6.5828264260475123E-3</v>
      </c>
      <c r="G21" s="548"/>
      <c r="H21" s="527"/>
    </row>
    <row r="22" spans="1:8" ht="23.25">
      <c r="A22" s="527"/>
      <c r="B22" s="549"/>
      <c r="C22" s="527"/>
      <c r="D22" s="527"/>
      <c r="E22" s="527"/>
      <c r="F22" s="527"/>
      <c r="G22" s="527"/>
      <c r="H22" s="527"/>
    </row>
    <row r="23" spans="1:8" ht="23.25">
      <c r="A23" s="527" t="s">
        <v>353</v>
      </c>
      <c r="B23" s="527"/>
      <c r="C23" s="527"/>
      <c r="D23" s="531"/>
      <c r="E23" s="527"/>
      <c r="F23" s="527"/>
      <c r="G23" s="527"/>
      <c r="H23" s="527"/>
    </row>
    <row r="24" spans="1:8" ht="23.25">
      <c r="A24" s="527" t="s">
        <v>346</v>
      </c>
      <c r="B24" s="527"/>
      <c r="C24" s="527"/>
      <c r="D24" s="531"/>
      <c r="E24" s="527"/>
      <c r="F24" s="527"/>
      <c r="G24" s="527"/>
      <c r="H24" s="527"/>
    </row>
    <row r="25" spans="1:8" ht="23.25">
      <c r="A25" s="527"/>
      <c r="B25" s="527"/>
      <c r="C25" s="527"/>
      <c r="D25" s="531"/>
      <c r="E25" s="527"/>
      <c r="F25" s="527"/>
      <c r="G25" s="527"/>
      <c r="H25" s="527"/>
    </row>
    <row r="26" spans="1:8" ht="23.25">
      <c r="A26" s="550" t="s">
        <v>354</v>
      </c>
      <c r="B26" s="550"/>
      <c r="C26" s="550"/>
      <c r="D26" s="550"/>
      <c r="E26" s="550"/>
      <c r="F26" s="550"/>
      <c r="G26" s="550"/>
      <c r="H26" s="550"/>
    </row>
    <row r="27" spans="1:8" ht="23.25">
      <c r="A27" s="550" t="s">
        <v>356</v>
      </c>
      <c r="B27" s="550"/>
      <c r="C27" s="550"/>
      <c r="D27" s="550"/>
      <c r="E27" s="550"/>
      <c r="F27" s="550"/>
      <c r="G27" s="550"/>
      <c r="H27" s="550"/>
    </row>
    <row r="28" spans="1:8" ht="23.25">
      <c r="A28" s="550" t="s">
        <v>355</v>
      </c>
      <c r="B28" s="550"/>
      <c r="C28" s="550"/>
      <c r="D28" s="550"/>
      <c r="E28" s="550"/>
      <c r="F28" s="550"/>
      <c r="G28" s="550"/>
      <c r="H28" s="550"/>
    </row>
    <row r="29" spans="1:8" ht="23.25">
      <c r="A29" s="550" t="s">
        <v>380</v>
      </c>
      <c r="B29" s="550"/>
      <c r="C29" s="550"/>
      <c r="D29" s="550"/>
      <c r="E29" s="550"/>
      <c r="F29" s="550"/>
      <c r="G29" s="550"/>
      <c r="H29" s="550"/>
    </row>
    <row r="30" spans="1:8" ht="23.25">
      <c r="A30" s="550" t="s">
        <v>381</v>
      </c>
      <c r="B30" s="550"/>
      <c r="C30" s="550"/>
      <c r="D30" s="550"/>
      <c r="E30" s="550"/>
      <c r="F30" s="550"/>
      <c r="G30" s="550"/>
      <c r="H30" s="550"/>
    </row>
    <row r="31" spans="1:8" ht="23.25">
      <c r="A31" s="550"/>
      <c r="B31" s="550"/>
      <c r="C31" s="550"/>
      <c r="D31" s="550"/>
      <c r="E31" s="550"/>
      <c r="F31" s="550"/>
      <c r="G31" s="550"/>
      <c r="H31" s="550"/>
    </row>
    <row r="32" spans="1:8" ht="23.25">
      <c r="A32" s="551" t="s">
        <v>347</v>
      </c>
      <c r="B32" s="551"/>
      <c r="C32" s="551"/>
      <c r="D32" s="551"/>
      <c r="E32" s="551"/>
      <c r="F32" s="551"/>
      <c r="G32" s="551"/>
      <c r="H32" s="551"/>
    </row>
    <row r="33" spans="1:8" ht="23.25">
      <c r="A33" s="551" t="s">
        <v>357</v>
      </c>
      <c r="B33" s="272"/>
      <c r="C33" s="551"/>
      <c r="D33" s="551"/>
      <c r="E33" s="551"/>
      <c r="F33" s="551"/>
      <c r="G33" s="551"/>
      <c r="H33" s="551"/>
    </row>
    <row r="34" spans="1:8" ht="23.25">
      <c r="A34" s="551" t="s">
        <v>374</v>
      </c>
      <c r="B34" s="272"/>
      <c r="C34" s="551"/>
      <c r="D34" s="551"/>
      <c r="E34" s="551"/>
      <c r="F34" s="551"/>
      <c r="G34" s="551"/>
      <c r="H34" s="551"/>
    </row>
    <row r="35" spans="1:8" ht="23.25">
      <c r="A35" s="552" t="s">
        <v>358</v>
      </c>
      <c r="B35" s="272"/>
      <c r="C35" s="552"/>
      <c r="D35" s="552"/>
      <c r="E35" s="551"/>
      <c r="F35" s="551"/>
      <c r="G35" s="551"/>
      <c r="H35" s="551"/>
    </row>
    <row r="36" spans="1:8" ht="23.25">
      <c r="A36" s="552" t="s">
        <v>360</v>
      </c>
      <c r="B36" s="272"/>
      <c r="C36" s="552"/>
      <c r="D36" s="552"/>
      <c r="E36" s="551"/>
      <c r="F36" s="551"/>
      <c r="G36" s="551"/>
      <c r="H36" s="551"/>
    </row>
    <row r="37" spans="1:8" ht="23.25">
      <c r="A37" s="551" t="s">
        <v>359</v>
      </c>
      <c r="B37" s="551"/>
      <c r="C37" s="551"/>
      <c r="D37" s="551"/>
      <c r="E37" s="551"/>
      <c r="F37" s="551"/>
      <c r="G37" s="551"/>
      <c r="H37" s="551"/>
    </row>
    <row r="38" spans="1:8" ht="23.25">
      <c r="A38" s="551" t="s">
        <v>361</v>
      </c>
      <c r="B38" s="551"/>
      <c r="C38" s="551"/>
      <c r="D38" s="551"/>
      <c r="E38" s="551"/>
      <c r="F38" s="551"/>
      <c r="G38" s="551"/>
      <c r="H38" s="551"/>
    </row>
    <row r="39" spans="1:8" ht="23.25">
      <c r="A39" s="551" t="s">
        <v>362</v>
      </c>
      <c r="B39" s="551"/>
      <c r="C39" s="551"/>
      <c r="D39" s="551"/>
      <c r="E39" s="551"/>
      <c r="F39" s="551"/>
      <c r="G39" s="551"/>
      <c r="H39" s="551"/>
    </row>
    <row r="40" spans="1:8" ht="23.25">
      <c r="A40" s="551" t="s">
        <v>363</v>
      </c>
      <c r="B40" s="551"/>
      <c r="C40" s="551"/>
      <c r="D40" s="551"/>
      <c r="E40" s="551"/>
      <c r="F40" s="551"/>
      <c r="G40" s="551"/>
      <c r="H40" s="551"/>
    </row>
    <row r="41" spans="1:8" ht="23.25">
      <c r="A41" s="551" t="s">
        <v>364</v>
      </c>
      <c r="B41" s="551"/>
      <c r="C41" s="551"/>
      <c r="D41" s="551"/>
      <c r="E41" s="551"/>
      <c r="F41" s="551"/>
      <c r="G41" s="551"/>
      <c r="H41" s="551"/>
    </row>
    <row r="42" spans="1:8" ht="23.25">
      <c r="A42" s="551" t="s">
        <v>365</v>
      </c>
      <c r="B42" s="551"/>
      <c r="C42" s="551"/>
      <c r="D42" s="551"/>
      <c r="E42" s="551"/>
      <c r="F42" s="551"/>
      <c r="G42" s="551"/>
      <c r="H42" s="551"/>
    </row>
    <row r="43" spans="1:8" ht="23.25">
      <c r="A43" s="551" t="s">
        <v>366</v>
      </c>
      <c r="B43" s="551"/>
      <c r="C43" s="551"/>
      <c r="D43" s="551"/>
      <c r="E43" s="551"/>
      <c r="F43" s="551"/>
      <c r="G43" s="551"/>
      <c r="H43" s="551"/>
    </row>
    <row r="44" spans="1:8" ht="23.25">
      <c r="A44" s="551" t="s">
        <v>367</v>
      </c>
      <c r="B44" s="551"/>
      <c r="C44" s="551"/>
      <c r="D44" s="551"/>
      <c r="E44" s="551"/>
      <c r="F44" s="551"/>
      <c r="G44" s="551"/>
      <c r="H44" s="551"/>
    </row>
    <row r="45" spans="1:8" ht="23.25">
      <c r="A45" s="551" t="s">
        <v>368</v>
      </c>
      <c r="B45" s="551"/>
      <c r="C45" s="551"/>
      <c r="D45" s="551"/>
      <c r="E45" s="551"/>
      <c r="F45" s="551"/>
      <c r="G45" s="551"/>
      <c r="H45" s="551"/>
    </row>
    <row r="46" spans="1:8" ht="23.25">
      <c r="A46" s="551" t="s">
        <v>369</v>
      </c>
      <c r="B46" s="551"/>
      <c r="C46" s="551"/>
      <c r="D46" s="551"/>
      <c r="E46" s="551"/>
      <c r="F46" s="551"/>
      <c r="G46" s="551"/>
      <c r="H46" s="551"/>
    </row>
    <row r="47" spans="1:8" ht="23.25">
      <c r="A47" s="551" t="s">
        <v>370</v>
      </c>
      <c r="B47" s="551"/>
      <c r="C47" s="551"/>
      <c r="D47" s="551"/>
      <c r="E47" s="551"/>
      <c r="F47" s="551"/>
      <c r="G47" s="551"/>
      <c r="H47" s="551"/>
    </row>
    <row r="48" spans="1:8" ht="23.25">
      <c r="A48" s="551" t="s">
        <v>371</v>
      </c>
      <c r="B48" s="551"/>
      <c r="C48" s="551"/>
      <c r="D48" s="551"/>
      <c r="E48" s="551"/>
      <c r="F48" s="551"/>
      <c r="G48" s="551"/>
      <c r="H48" s="551"/>
    </row>
    <row r="49" spans="1:8" ht="23.25">
      <c r="A49" s="551" t="s">
        <v>373</v>
      </c>
      <c r="B49" s="551"/>
      <c r="C49" s="551"/>
      <c r="D49" s="551"/>
      <c r="E49" s="551"/>
      <c r="F49" s="551"/>
      <c r="G49" s="551"/>
      <c r="H49" s="551"/>
    </row>
    <row r="50" spans="1:8" ht="23.25">
      <c r="A50" s="551" t="s">
        <v>372</v>
      </c>
      <c r="B50" s="551"/>
      <c r="C50" s="551"/>
      <c r="D50" s="551"/>
      <c r="E50" s="551"/>
      <c r="F50" s="551"/>
      <c r="G50" s="551"/>
      <c r="H50" s="551"/>
    </row>
    <row r="51" spans="1:8" ht="23.25">
      <c r="A51" s="527"/>
      <c r="B51" s="527"/>
      <c r="C51" s="527"/>
      <c r="D51" s="527"/>
      <c r="E51" s="527"/>
      <c r="F51" s="527"/>
      <c r="G51" s="527"/>
      <c r="H51" s="527"/>
    </row>
    <row r="52" spans="1:8" ht="23.25">
      <c r="A52" s="527"/>
      <c r="B52" s="527"/>
      <c r="C52" s="527"/>
      <c r="D52" s="527"/>
      <c r="E52" s="527"/>
      <c r="F52" s="527"/>
      <c r="G52" s="527"/>
      <c r="H52" s="527"/>
    </row>
    <row r="53" spans="1:8" ht="23.25">
      <c r="A53" s="527" t="s">
        <v>348</v>
      </c>
      <c r="B53" s="527"/>
      <c r="C53" s="527"/>
      <c r="D53" s="527"/>
      <c r="E53" s="527"/>
      <c r="F53" s="527"/>
      <c r="G53" s="527"/>
      <c r="H53" s="527"/>
    </row>
    <row r="54" spans="1:8" ht="23.25">
      <c r="A54" s="527"/>
      <c r="B54" s="527"/>
      <c r="C54" s="527"/>
      <c r="D54" s="527"/>
      <c r="E54" s="527"/>
      <c r="F54" s="527"/>
      <c r="G54" s="527"/>
      <c r="H54" s="527"/>
    </row>
    <row r="55" spans="1:8" ht="23.25">
      <c r="A55" s="527"/>
      <c r="B55" s="527"/>
      <c r="C55" s="527"/>
      <c r="D55" s="527"/>
      <c r="E55" s="527"/>
      <c r="F55" s="527"/>
      <c r="G55" s="527"/>
      <c r="H55" s="527"/>
    </row>
    <row r="56" spans="1:8" ht="23.25">
      <c r="A56" s="527"/>
      <c r="B56" s="527"/>
      <c r="C56" s="527"/>
      <c r="D56" s="527"/>
      <c r="E56" s="527"/>
      <c r="F56" s="527"/>
      <c r="G56" s="527"/>
      <c r="H56" s="527"/>
    </row>
    <row r="57" spans="1:8" ht="23.25">
      <c r="A57" s="527"/>
      <c r="B57" s="527"/>
      <c r="C57" s="527"/>
      <c r="D57" s="527"/>
      <c r="E57" s="527"/>
      <c r="F57" s="527"/>
      <c r="G57" s="527"/>
      <c r="H57" s="527"/>
    </row>
    <row r="58" spans="1:8" ht="23.25">
      <c r="A58" s="272"/>
      <c r="B58" s="272"/>
      <c r="C58" s="272"/>
      <c r="D58" s="272"/>
      <c r="E58" s="272"/>
      <c r="F58" s="272"/>
      <c r="G58" s="272"/>
      <c r="H58" s="272"/>
    </row>
  </sheetData>
  <sheetProtection algorithmName="SHA-512" hashValue="mgTd7s8b4uCukxoOtHNUyxWOsXQt13Z/kq0zclOGu9X5hxFzDqejxl09x5ET1am3dQ6i7yKwxIRQ8KP1eaBSEg==" saltValue="jj2KEnpjDK2PrZ7uXOTY6g==" spinCount="100000" sheet="1"/>
  <mergeCells count="9">
    <mergeCell ref="A1:G1"/>
    <mergeCell ref="A2:G2"/>
    <mergeCell ref="A3:G3"/>
    <mergeCell ref="F7:G7"/>
    <mergeCell ref="A8:A10"/>
    <mergeCell ref="B8:G8"/>
    <mergeCell ref="B9:C9"/>
    <mergeCell ref="D9:E9"/>
    <mergeCell ref="F9:G9"/>
  </mergeCells>
  <pageMargins left="0.7" right="0.7" top="0.75" bottom="0.75" header="0.3" footer="0.3"/>
  <pageSetup orientation="portrait" r:id="rId1"/>
  <headerFooter differentFirst="1">
    <oddHeader xml:space="preserve">&amp;C&amp;P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13</vt:i4>
      </vt:variant>
    </vt:vector>
  </HeadingPairs>
  <TitlesOfParts>
    <vt:vector size="31" baseType="lpstr">
      <vt:lpstr>ตารางที่ 1 ต้นทุนผลผลิตรวม</vt:lpstr>
      <vt:lpstr>ตารางที่ 1 (ต่อ)</vt:lpstr>
      <vt:lpstr>ตารางที่ 2_2568</vt:lpstr>
      <vt:lpstr>ตารางที่ 3 กิจกรรมย่อย 2568</vt:lpstr>
      <vt:lpstr>ตารางที่ 4 ต้นทุนผลผลิตย่อย 68</vt:lpstr>
      <vt:lpstr>ตารางที่ 5 กิจกรรรมหลัก68</vt:lpstr>
      <vt:lpstr>ตารางที่ 6 ผลผลิตหลัก2568</vt:lpstr>
      <vt:lpstr>ตาราง 7 ปี 2568</vt:lpstr>
      <vt:lpstr>ต.7(อธิบาย) (3)</vt:lpstr>
      <vt:lpstr>ตาราง 8 ผลผลิตย่อย ปี 2568</vt:lpstr>
      <vt:lpstr>ตาราง 9 กจม.หลัก(2568</vt:lpstr>
      <vt:lpstr>ต.9(อธิบาย) (2)</vt:lpstr>
      <vt:lpstr>ตาราง 10 ผลผลิตหลักแยก (2568)</vt:lpstr>
      <vt:lpstr>ตาราง 11 ต้นทุนทางตรง 2568</vt:lpstr>
      <vt:lpstr>ต.11(อธิบาย) </vt:lpstr>
      <vt:lpstr>ต.12 (2568</vt:lpstr>
      <vt:lpstr>ต.12(อธิบาย)</vt:lpstr>
      <vt:lpstr>รายงานสรุปผลด้านบัญชีต้นทุน</vt:lpstr>
      <vt:lpstr>'ต.12 (2568'!Print_Area</vt:lpstr>
      <vt:lpstr>'ตาราง 10 ผลผลิตหลักแยก (2568)'!Print_Area</vt:lpstr>
      <vt:lpstr>'ตาราง 7 ปี 2568'!Print_Area</vt:lpstr>
      <vt:lpstr>'ตาราง 8 ผลผลิตย่อย ปี 2568'!Print_Area</vt:lpstr>
      <vt:lpstr>'ตารางที่ 1 (ต่อ)'!Print_Area</vt:lpstr>
      <vt:lpstr>'ตารางที่ 1 ต้นทุนผลผลิตรวม'!Print_Area</vt:lpstr>
      <vt:lpstr>'ตารางที่ 2_2568'!Print_Area</vt:lpstr>
      <vt:lpstr>'ตารางที่ 3 กิจกรรมย่อย 2568'!Print_Area</vt:lpstr>
      <vt:lpstr>'ตารางที่ 4 ต้นทุนผลผลิตย่อย 68'!Print_Area</vt:lpstr>
      <vt:lpstr>'ตารางที่ 5 กิจกรรรมหลัก68'!Print_Area</vt:lpstr>
      <vt:lpstr>'ตารางที่ 6 ผลผลิตหลัก2568'!Print_Area</vt:lpstr>
      <vt:lpstr>'ตาราง 7 ปี 2568'!Print_Titles</vt:lpstr>
      <vt:lpstr>'ตารางที่ 3 กิจกรรมย่อย 2568'!Print_Titles</vt:lpstr>
    </vt:vector>
  </TitlesOfParts>
  <Company>Countrywide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วัลลยา ถาวอนวรมิต</dc:creator>
  <cp:lastModifiedBy>วัลลยา ถาวอนวรมิต</cp:lastModifiedBy>
  <cp:lastPrinted>2026-10-24T05:08:58Z</cp:lastPrinted>
  <dcterms:created xsi:type="dcterms:W3CDTF">2024-12-18T07:26:32Z</dcterms:created>
  <dcterms:modified xsi:type="dcterms:W3CDTF">2026-10-24T06:36:30Z</dcterms:modified>
</cp:coreProperties>
</file>