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IOXIA\บ้านท่าน บ้านเพกา\"/>
    </mc:Choice>
  </mc:AlternateContent>
  <xr:revisionPtr revIDLastSave="0" documentId="13_ncr:1_{1735CC58-5487-4F81-9C38-CFC5649A9253}" xr6:coauthVersionLast="36" xr6:coauthVersionMax="36" xr10:uidLastSave="{00000000-0000-0000-0000-000000000000}"/>
  <bookViews>
    <workbookView xWindow="0" yWindow="0" windowWidth="17970" windowHeight="5355" activeTab="2" xr2:uid="{00000000-000D-0000-FFFF-FFFF00000000}"/>
  </bookViews>
  <sheets>
    <sheet name="งวดงาน" sheetId="48" r:id="rId1"/>
    <sheet name="ปร5 " sheetId="46" r:id="rId2"/>
    <sheet name="ปร.4" sheetId="8" r:id="rId3"/>
    <sheet name="factor F" sheetId="47" r:id="rId4"/>
    <sheet name="Sheet1" sheetId="44" r:id="rId5"/>
    <sheet name="Sheet2" sheetId="4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\0" localSheetId="1">#REF!</definedName>
    <definedName name="\0">#REF!</definedName>
    <definedName name="\c" localSheetId="1">#REF!</definedName>
    <definedName name="\c">#REF!</definedName>
    <definedName name="\e" localSheetId="1">#REF!</definedName>
    <definedName name="\e">#REF!</definedName>
    <definedName name="\h" localSheetId="1">#REF!</definedName>
    <definedName name="\h">#REF!</definedName>
    <definedName name="\p" localSheetId="1">#REF!</definedName>
    <definedName name="\p">#REF!</definedName>
    <definedName name="\r" localSheetId="1">#REF!</definedName>
    <definedName name="\r">#REF!</definedName>
    <definedName name="\s" localSheetId="1">#REF!</definedName>
    <definedName name="\s">#REF!</definedName>
    <definedName name="_" localSheetId="1">#REF!</definedName>
    <definedName name="_">#REF!</definedName>
    <definedName name="_______cut1">[1]ค่างานต้นทุน!$H$18</definedName>
    <definedName name="______cut1">[1]ค่างานต้นทุน!$H$18</definedName>
    <definedName name="_____con2">[2]แหล่งวัสดุ!$E$51</definedName>
    <definedName name="_____con4">[2]แหล่งวัสดุ!$E$53</definedName>
    <definedName name="_____cut1">[1]ค่างานต้นทุน!$H$18</definedName>
    <definedName name="_____RB9">'[3]ต้นทุนcon,steel&amp;แบบ'!$J$184</definedName>
    <definedName name="____con2">[2]แหล่งวัสดุ!$E$51</definedName>
    <definedName name="____con4">[2]แหล่งวัสดุ!$E$53</definedName>
    <definedName name="____cut1">[1]ค่างานต้นทุน!$H$18</definedName>
    <definedName name="____RB12">'[3]ต้นทุนcon,steel&amp;แบบ'!$J$192</definedName>
    <definedName name="____RB6">'[3]ต้นทุนcon,steel&amp;แบบ'!$J$176</definedName>
    <definedName name="____RB9">'[3]ต้นทุนcon,steel&amp;แบบ'!$J$184</definedName>
    <definedName name="___con2">[2]แหล่งวัสดุ!$E$51</definedName>
    <definedName name="___con4">[2]แหล่งวัสดุ!$E$53</definedName>
    <definedName name="___cut1">[4]ค่างานต้นทุน!$H$18</definedName>
    <definedName name="___RB12">'[3]ต้นทุนcon,steel&amp;แบบ'!$J$192</definedName>
    <definedName name="___RB6">'[3]ต้นทุนcon,steel&amp;แบบ'!$J$176</definedName>
    <definedName name="___RB9">'[3]ต้นทุนcon,steel&amp;แบบ'!$J$184</definedName>
    <definedName name="__con2">[2]แหล่งวัสดุ!$E$51</definedName>
    <definedName name="__con4">[2]แหล่งวัสดุ!$E$53</definedName>
    <definedName name="__cut1">[4]ค่างานต้นทุน!$H$18</definedName>
    <definedName name="__RB12">'[3]ต้นทุนcon,steel&amp;แบบ'!$J$192</definedName>
    <definedName name="__RB6">'[3]ต้นทุนcon,steel&amp;แบบ'!$J$176</definedName>
    <definedName name="__RB9">'[3]ต้นทุนcon,steel&amp;แบบ'!$J$184</definedName>
    <definedName name="_con2">[2]แหล่งวัสดุ!$E$51</definedName>
    <definedName name="_con4">[2]แหล่งวัสดุ!$E$53</definedName>
    <definedName name="_cut1">[1]ค่างานต้นทุน!$H$18</definedName>
    <definedName name="_mc70">[5]uc1!$C$69</definedName>
    <definedName name="_RB12">'[3]ต้นทุนcon,steel&amp;แบบ'!$J$192</definedName>
    <definedName name="_RB6">'[3]ต้นทุนcon,steel&amp;แบบ'!$J$176</definedName>
    <definedName name="_RB9">'[6]ต้นทุนcon,steel&amp;แบบ'!$J$184</definedName>
    <definedName name="_sr24">[7]แหล่งวัสดุ!$E$32</definedName>
    <definedName name="aaa" localSheetId="1" hidden="1">{#N/A,#N/A,TRUE,"ภาคเหนือ_vr"}</definedName>
    <definedName name="aaa" hidden="1">{#N/A,#N/A,TRUE,"ภาคเหนือ_vr"}</definedName>
    <definedName name="ben">[1]ค่างานต้นทุน!$H$11</definedName>
    <definedName name="boxgirder" localSheetId="1">[8]ต้นทุนสะพาน!#REF!</definedName>
    <definedName name="boxgirder">[8]ต้นทุนสะพาน!#REF!</definedName>
    <definedName name="conA" localSheetId="1">[8]แหล่งวัสดุ!#REF!</definedName>
    <definedName name="conA">[8]แหล่งวัสดุ!#REF!</definedName>
    <definedName name="Concrete">[9]FCalSH!$G$18</definedName>
    <definedName name="COP">#N/A</definedName>
    <definedName name="cpac1">[10]ราคาคอนกรีตต่อหน่วย!$E$13</definedName>
    <definedName name="cpac3">[11]ปร4!$E$15</definedName>
    <definedName name="cpac4">[11]ปร4!$E$16</definedName>
    <definedName name="cs">[1]ค่างานต้นทุน!$H$106</definedName>
    <definedName name="_xlnm.Database" localSheetId="1">#REF!</definedName>
    <definedName name="_xlnm.Database">#REF!</definedName>
    <definedName name="db12mm">[2]แหล่งวัสดุ!$F$30</definedName>
    <definedName name="db16mm">[2]แหล่งวัสดุ!$F$31</definedName>
    <definedName name="db20mm">[2]แหล่งวัสดุ!$F$32</definedName>
    <definedName name="db25mm">[12]แหล่งวัสดุ!$F$30</definedName>
    <definedName name="ddd" localSheetId="1" hidden="1">{#N/A,#N/A,TRUE,"ภาคเหนือ_vr"}</definedName>
    <definedName name="ddd" hidden="1">{#N/A,#N/A,TRUE,"ภาคเหนือ_vr"}</definedName>
    <definedName name="defi" localSheetId="1" hidden="1">{#N/A,#N/A,TRUE,"ภาคเหนือ_vr"}</definedName>
    <definedName name="defi" hidden="1">{#N/A,#N/A,TRUE,"ภาคเหนือ_vr"}</definedName>
    <definedName name="Factorงานทาง">[3]ปร5ท!$E$12</definedName>
    <definedName name="Factorงานสะพาน">[3]ปร5ท!$E$13</definedName>
    <definedName name="fbridge">'[13]หา FACTOR F'!$J$31</definedName>
    <definedName name="fgeneral">'[13]หา FACTOR F'!$J$11</definedName>
    <definedName name="fill1">[1]ค่างานต้นทุน!$H$39</definedName>
    <definedName name="fill2">[1]ค่างานต้นทุน!$H$42</definedName>
    <definedName name="FormWork">[9]FCalSH!$G$19</definedName>
    <definedName name="gaurd1">[1]ค่างานต้นทุน!$H$402</definedName>
    <definedName name="gaurd2">[1]ค่างานต้นทุน!$H$415</definedName>
    <definedName name="gaurd3">[1]ค่างานต้นทุน!$H$429</definedName>
    <definedName name="gaurd4">[1]ค่างานต้นทุน!$H$443</definedName>
    <definedName name="gaurd5">[1]ค่างานต้นทุน!$H$457</definedName>
    <definedName name="I6.12.1">'[11]การหาค่า factor F'!$J$544</definedName>
    <definedName name="I6.12.2">'[11]การหาค่า factor F'!$J$545</definedName>
    <definedName name="I6.17">'[11]การหาค่า factor F'!$J$543</definedName>
    <definedName name="I6.7.1">'[11]การหาค่า factor F'!$J$311</definedName>
    <definedName name="I6.7.2">'[11]การหาค่า factor F'!$J$319</definedName>
    <definedName name="I6.9">'[11]การหาค่า factor F'!$J$542</definedName>
    <definedName name="Igirder" localSheetId="1">[8]ต้นทุนสะพาน!#REF!</definedName>
    <definedName name="Igirder">[8]ต้นทุนสะพาน!#REF!</definedName>
    <definedName name="l">[3]ค่างานต้นทุน!$K$430</definedName>
    <definedName name="lbcon">[14]แหล่งวัสดุ!$C$75</definedName>
    <definedName name="lbsteel2">[15]แหล่งวัสดุ!$C$85</definedName>
    <definedName name="lbtimber">[14]แหล่งวัสดุ!$C$76</definedName>
    <definedName name="lean" localSheetId="1">[16]รายการประมาณราคาต่อหน่วย!#REF!</definedName>
    <definedName name="lean">[16]รายการประมาณราคาต่อหน่วย!#REF!</definedName>
    <definedName name="Length_NE" localSheetId="1">#REF!</definedName>
    <definedName name="Length_NE">#REF!</definedName>
    <definedName name="lll" localSheetId="1">#REF!</definedName>
    <definedName name="lll">#REF!</definedName>
    <definedName name="lmสทช.19" localSheetId="1">#REF!</definedName>
    <definedName name="lmสทช.19">#REF!</definedName>
    <definedName name="oil">[17]Oil!$B$5:$G$1006</definedName>
    <definedName name="PC_wire">[3]ข้อมูลถนน!$AA$41</definedName>
    <definedName name="pipe100">[1]ค่างานต้นทุน!$H$159</definedName>
    <definedName name="pipe120">[1]ค่างานต้นทุน!$H$167</definedName>
    <definedName name="pipe150">[3]ค่างานต้นทุน!$I$673</definedName>
    <definedName name="pipe40">[3]ค่างานต้นทุน!$I$623</definedName>
    <definedName name="pipe40.1">[1]ค่างานต้นทุน!$H$134</definedName>
    <definedName name="pipe60">[1]ค่างานต้นทุน!$H$143</definedName>
    <definedName name="pipe80">[1]ค่างานต้นทุน!$H$151</definedName>
    <definedName name="Plankgirder" localSheetId="1">[8]ต้นทุนสะพาน!#REF!</definedName>
    <definedName name="Plankgirder">[8]ต้นทุนสะพาน!#REF!</definedName>
    <definedName name="prime">[1]ค่างานต้นทุน!$H$89</definedName>
    <definedName name="_xlnm.Print_Area" localSheetId="0">งวดงาน!$A$1:$I$68</definedName>
    <definedName name="_xlnm.Print_Area" localSheetId="2">ปร.4!$A$1:$M$169</definedName>
    <definedName name="_xlnm.Print_Area" localSheetId="1">'ปร5 '!$A$1:$G$44</definedName>
    <definedName name="_xlnm.Print_Area">#REF!</definedName>
    <definedName name="PRINT_AREA_MI" localSheetId="1">#REF!</definedName>
    <definedName name="PRINT_AREA_MI">#REF!</definedName>
    <definedName name="_xlnm.Print_Titles" localSheetId="2">ปร.4!$1:$7</definedName>
    <definedName name="rb6mm">[2]แหล่งวัสดุ!$F$23</definedName>
    <definedName name="rb9mm">[2]แหล่งวัสดุ!$F$24</definedName>
    <definedName name="sand">[12]แหล่งวัสดุ!$F$45</definedName>
    <definedName name="sandcom." localSheetId="1">[8]ต้นทุนทาง!#REF!</definedName>
    <definedName name="sandcom.">[8]ต้นทุนทาง!#REF!</definedName>
    <definedName name="SD30DB12">'[6]ต้นทุนcon,steel&amp;แบบ'!$J$224</definedName>
    <definedName name="SD30DB16">'[6]ต้นทุนcon,steel&amp;แบบ'!$J$232</definedName>
    <definedName name="SD30DB20">'[3]ต้นทุนcon,steel&amp;แบบ'!$J$240</definedName>
    <definedName name="SD30DB25">'[6]ต้นทุนcon,steel&amp;แบบ'!$J$248</definedName>
    <definedName name="select">[1]ค่างานต้นทุน!$H$50</definedName>
    <definedName name="sticker" localSheetId="1">#REF!</definedName>
    <definedName name="sticker">#REF!</definedName>
    <definedName name="Strand12b">[18]ราคาวัสดุ!$F$63</definedName>
    <definedName name="StrandPC7">[18]ราคาวัสดุ!$F$61</definedName>
    <definedName name="timber">[1]ค่างานต้นทุน!$H$474</definedName>
    <definedName name="timber2">[14]แหล่งวัสดุ!$C$78</definedName>
    <definedName name="w">[19]ค่างานต้นทุน!$I$105</definedName>
    <definedName name="wrn.nrep." localSheetId="1" hidden="1">{#N/A,#N/A,TRUE,"ภาคเหนือ_vr"}</definedName>
    <definedName name="wrn.nrep." hidden="1">{#N/A,#N/A,TRUE,"ภาคเหนือ_vr"}</definedName>
    <definedName name="Xs" localSheetId="1">[12]Sheet1!#REF!</definedName>
    <definedName name="Xs">[12]Sheet1!#REF!</definedName>
    <definedName name="Ys" localSheetId="1">[12]Sheet1!#REF!</definedName>
    <definedName name="Ys">[12]Sheet1!#REF!</definedName>
    <definedName name="เงินจ่ายล่วงหน้า">[22]รายละเอียดโครงการ!$B$18</definedName>
    <definedName name="เงินประกันผลงาน">[22]รายละเอียดโครงการ!$B$20</definedName>
    <definedName name="เรียงงบ2" localSheetId="1" hidden="1">{#N/A,#N/A,TRUE,"ภาคเหนือ_vr"}</definedName>
    <definedName name="เรียงงบ2" hidden="1">{#N/A,#N/A,TRUE,"ภาคเหนือ_vr"}</definedName>
    <definedName name="เสาเข็มตับกลาง" localSheetId="1">#REF!</definedName>
    <definedName name="เสาเข็มตับกลาง">#REF!</definedName>
    <definedName name="เสาเข็มตับริม" localSheetId="1">#REF!</definedName>
    <definedName name="เสาเข็มตับริม">#REF!</definedName>
    <definedName name="เสาชุด" localSheetId="1">#REF!</definedName>
    <definedName name="เสาชุด">#REF!</definedName>
    <definedName name="เสาน2" localSheetId="1">#REF!</definedName>
    <definedName name="เสาน2">#REF!</definedName>
    <definedName name="เสาน35" localSheetId="1">#REF!</definedName>
    <definedName name="เสาน35">#REF!</definedName>
    <definedName name="แหล่งปูน">[21]ข้อมูลโครงการ!$I$39</definedName>
    <definedName name="โครงข่ายรวม2" localSheetId="1" hidden="1">{#N/A,#N/A,TRUE,"ภาคเหนือ_vr"}</definedName>
    <definedName name="โครงข่ายรวม2" hidden="1">{#N/A,#N/A,TRUE,"ภาคเหนือ_vr"}</definedName>
    <definedName name="ไม้แบบ">[5]uc1!$G$54</definedName>
    <definedName name="ไม้แบบ1">'[3]ต้นทุนcon,steel&amp;แบบ'!$J$315</definedName>
    <definedName name="ไม้แบบ2">'[6]ต้นทุนcon,steel&amp;แบบ'!$J$328</definedName>
    <definedName name="ไม้แบบ3">'[3]ต้นทุนcon,steel&amp;แบบ'!$J$341</definedName>
    <definedName name="กม.">[1]ค่างานต้นทุน!$H$490</definedName>
    <definedName name="กรุย">[1]ค่างานต้นทุน!$H$5</definedName>
    <definedName name="กรุยทาง">[3]ระยะขนส่ง!$C$3</definedName>
    <definedName name="ขนาดโครงการ">[10]ราคาคอนกรีตต่อหน่วย!$B$3</definedName>
    <definedName name="ขุดดิน">[9]FCalSH!$G$27</definedName>
    <definedName name="ค2" localSheetId="1">[16]รายการประมาณราคาต่อหน่วย!#REF!</definedName>
    <definedName name="ค2">[16]รายการประมาณราคาต่อหน่วย!#REF!</definedName>
    <definedName name="ค222" localSheetId="1">[20]รายการประมาณราคาต่อหน่วย!#REF!</definedName>
    <definedName name="ค222">[20]รายการประมาณราคาต่อหน่วย!#REF!</definedName>
    <definedName name="ค2สะพาน">'[6]ต้นทุนcon,steel&amp;แบบ'!$J$141</definedName>
    <definedName name="ค3" localSheetId="1">[16]รายการประมาณราคาต่อหน่วย!#REF!</definedName>
    <definedName name="ค3">[16]รายการประมาณราคาต่อหน่วย!#REF!</definedName>
    <definedName name="ค3ผิวทาง">'[3]ต้นทุนcon,steel&amp;แบบ'!$J$90</definedName>
    <definedName name="ค3สะพาน">'[3]ต้นทุนcon,steel&amp;แบบ'!$J$149</definedName>
    <definedName name="ค4สะพาน">'[6]ต้นทุนcon,steel&amp;แบบ'!$J$157</definedName>
    <definedName name="ค5" localSheetId="1">#REF!</definedName>
    <definedName name="ค5">#REF!</definedName>
    <definedName name="คอนกรีตหยาบ">[9]FCalSH!$G$21</definedName>
    <definedName name="ค่าแรงเหล็กเสริม">[6]ข้อมูล!$AM$19</definedName>
    <definedName name="ค่าแรงขุดดินฐานราก">[3]ข้อมูลถนน!$AM$9</definedName>
    <definedName name="ค่าแรงคอนกรีตหยาบ">[3]ข้อมูลถนน!$AM$11</definedName>
    <definedName name="ค่าขนเหล็ก">[3]ระยะขนส่ง!$AC$8</definedName>
    <definedName name="ค่าขนแอสฟัลท์">[3]ระยะขนส่ง!$AG$4</definedName>
    <definedName name="ค่าขนดินตัด">[3]ระยะขนส่ง!$U$4</definedName>
    <definedName name="ค่าขนดินถม">[3]ระยะขนส่ง!$U$8</definedName>
    <definedName name="ค่าขนทราย">[3]ระยะขนส่ง!$AC$12</definedName>
    <definedName name="ค่าขนทรายถม">[3]ระยะขนส่ง!$AC$16</definedName>
    <definedName name="ค่าขนปูน">[3]ระยะขนส่ง!$AC$4</definedName>
    <definedName name="ค่าขนลูกรัง">[3]ระยะขนส่ง!$U$16</definedName>
    <definedName name="ค่าขนวัสดุคัดเลือก">[3]ระยะขนส่ง!$U$12</definedName>
    <definedName name="ค่าขนส่งท่อ">[3]ระยะขนส่ง!$AG$16</definedName>
    <definedName name="ค่าขนส่งปูน">[21]ข้อมูลโครงการ!$Q$53</definedName>
    <definedName name="ค่าขนหิน12">[3]ระยะขนส่ง!$Y$12</definedName>
    <definedName name="ค่าขนหินคลุก">[3]ระยะขนส่ง!$Y$4</definedName>
    <definedName name="ค่าขนหินผสม">[3]ระยะขนส่ง!$Y$8</definedName>
    <definedName name="ค่าติดตั้งboxgirder" localSheetId="1">[8]ต้นทุนสะพาน!#REF!</definedName>
    <definedName name="ค่าติดตั้งboxgirder">[8]ต้นทุนสะพาน!#REF!</definedName>
    <definedName name="ค่าติดตั้งPlankgirder" localSheetId="1">[8]ต้นทุนสะพาน!#REF!</definedName>
    <definedName name="ค่าติดตั้งPlankgirder">[8]ต้นทุนสะพาน!#REF!</definedName>
    <definedName name="ค่าติดตั้งเครื่องคอน">'[3]ต้นทุนcon,steel&amp;แบบ'!$E$32</definedName>
    <definedName name="ค่าติดตั้งแบบ">[3]ข้อมูลถนน!$AM$16</definedName>
    <definedName name="ค่ายาแนวท่อ">'[3]ต้นทุนcon,steel&amp;แบบ'!$J$117</definedName>
    <definedName name="งง" localSheetId="1" hidden="1">{#N/A,#N/A,TRUE,"ภาคเหนือ_vr"}</definedName>
    <definedName name="งง" hidden="1">{#N/A,#N/A,TRUE,"ภาคเหนือ_vr"}</definedName>
    <definedName name="งาน48" localSheetId="1" hidden="1">{#N/A,#N/A,TRUE,"ภาคเหนือ_vr"}</definedName>
    <definedName name="งาน48" hidden="1">{#N/A,#N/A,TRUE,"ภาคเหนือ_vr"}</definedName>
    <definedName name="ชื่อโครงการ">[10]ราคาคอนกรีตต่อหน่วย!$A$2</definedName>
    <definedName name="ดอกเบี้ยเงินกู้">[22]รายละเอียดโครงการ!$B$19</definedName>
    <definedName name="ดินปลูกต้นไม้">[23]ราคาต้นไม้!$H$21</definedName>
    <definedName name="ต1_60">[1]ค่างานต้นทุน!$H$301</definedName>
    <definedName name="ต1ต76">[1]ค่างานต้นทุน!$H$356</definedName>
    <definedName name="ต61">[1]ค่างานต้นทุน!$H$306</definedName>
    <definedName name="ต63">[1]ค่างานต้นทุน!$H$311</definedName>
    <definedName name="ต64">[1]ค่างานต้นทุน!$H$316</definedName>
    <definedName name="ต65">[1]ค่างานต้นทุน!$H$321</definedName>
    <definedName name="ต69">[1]ค่างานต้นทุน!$H$326</definedName>
    <definedName name="ต71">[1]ค่างานต้นทุน!$H$331</definedName>
    <definedName name="ต74">[1]ค่างานต้นทุน!$H$336</definedName>
    <definedName name="ต76">[1]ค่างานต้นทุน!$H$341</definedName>
    <definedName name="ต77">[1]ค่างานต้นทุน!$H$346</definedName>
    <definedName name="ต78">[1]ค่างานต้นทุน!$H$351</definedName>
    <definedName name="ตารางขนส่ง">[24]ค่าขนส่ง!$C$121:$O$329</definedName>
    <definedName name="น1">[1]ค่างานต้นทุน!$H$361</definedName>
    <definedName name="น1น2_1">[1]ค่างานต้นทุน!$H$366</definedName>
    <definedName name="น1น2_2">[1]ค่างานต้นทุน!$H$371</definedName>
    <definedName name="น1น2_3">[1]ค่างานต้นทุน!$H$376</definedName>
    <definedName name="น3">[1]ค่างานต้นทุน!$H$381</definedName>
    <definedName name="น4">[1]ค่างานต้นทุน!$H$386</definedName>
    <definedName name="น5">[1]ค่างานต้นทุน!$H$391</definedName>
    <definedName name="น๊อต">[25]ราคาวัสดุ!$E$19</definedName>
    <definedName name="บ_ต">[1]ค่างานต้นทุน!$H$462</definedName>
    <definedName name="บ1">[1]ค่างานต้นทุน!$H$286</definedName>
    <definedName name="บ2">[1]ค่างานต้นทุน!$H$291</definedName>
    <definedName name="บ3_36">[1]ค่างานต้นทุน!$H$296</definedName>
    <definedName name="ปรับ">[1]ค่างานต้นทุน!$H$7</definedName>
    <definedName name="ปลูกหญ้าปูแผ่น">[26]ข้อ6!$M$449</definedName>
    <definedName name="ปากท่อ1_100">[1]ค่างานต้นทุน!$H$553</definedName>
    <definedName name="ปากท่อ1_120">[1]ค่างานต้นทุน!$H$574</definedName>
    <definedName name="ปากท่อ1_60">[1]ค่างานต้นทุน!$H$511</definedName>
    <definedName name="ปากท่อ1_80">[1]ค่างานต้นทุน!$H$532</definedName>
    <definedName name="ปากท่อ2_100">[1]ค่างานต้นทุน!$H$560</definedName>
    <definedName name="ปากท่อ2_120">[1]ค่างานต้นทุน!$H$581</definedName>
    <definedName name="ปากท่อ2_60">[1]ค่างานต้นทุน!$H$518</definedName>
    <definedName name="ปากท่อ2_80">[1]ค่างานต้นทุน!$H$539</definedName>
    <definedName name="ปากท่อ3_100">[1]ค่างานต้นทุน!$H$567</definedName>
    <definedName name="ปากท่อ3_120">[1]ค่างานต้นทุน!$H$588</definedName>
    <definedName name="ปากท่อ3_60">[1]ค่างานต้นทุน!$H$525</definedName>
    <definedName name="ปากท่อ3_80">[1]ค่างานต้นทุน!$H$546</definedName>
    <definedName name="ป้ายก">[1]ค่างานต้นทุน!$H$464</definedName>
    <definedName name="ปูนทราย" localSheetId="1">[16]รายการประมาณราคาต่อหน่วย!#REF!</definedName>
    <definedName name="ปูนทราย">[16]รายการประมาณราคาต่อหน่วย!#REF!</definedName>
    <definedName name="พื้นทาง">[1]ค่างานต้นทุน!$H$69</definedName>
    <definedName name="ภูมิอากาศ">[27]ระยะขนส่ง!$D$2</definedName>
    <definedName name="รองพื้นทาง">[1]ค่างานต้นทุน!$H$60</definedName>
    <definedName name="ระยะเหล็กเส้น">[3]ระยะขนส่ง!$AA$8</definedName>
    <definedName name="ระยะแอสฟัลท์">[3]ระยะขนส่ง!$AE$4</definedName>
    <definedName name="ระยะดินตัด">[3]ระยะขนส่ง!$S$4</definedName>
    <definedName name="ระยะดินถม">[3]ระยะขนส่ง!$S$8</definedName>
    <definedName name="ระยะทรายถม">[3]ระยะขนส่ง!$AA$16</definedName>
    <definedName name="ระยะทรายหยาบ">[3]ระยะขนส่ง!$AA$12</definedName>
    <definedName name="ระยะทางขนส่งปูนซีเมนต์">[21]ข้อมูลโครงการ!$Q$40</definedName>
    <definedName name="ระยะปูนต์">[3]ระยะขนส่ง!$AA$4</definedName>
    <definedName name="ระยะลวดอัดแรง">[3]ระยะขนส่ง!$AE$8</definedName>
    <definedName name="ระยะลูกรัง">[3]ระยะขนส่ง!$S$16</definedName>
    <definedName name="ระยะวัสดุคัดเลือก">[3]ระยะขนส่ง!$S$12</definedName>
    <definedName name="ระยะหิน12">[3]ระยะขนส่ง!$W$12</definedName>
    <definedName name="ระยะหินคลุก">[3]ระยะขนส่ง!$W$4</definedName>
    <definedName name="ระยะหินผสม">[3]ระยะขนส่ง!$W$8</definedName>
    <definedName name="ราคาเหล็กเส้นกลมSR24RB12">[29]ราคาวัสดุ!$D$48</definedName>
    <definedName name="ราคาเหล็กเส้นกลมSR24RB15">[29]ราคาวัสดุ!$D$49</definedName>
    <definedName name="ราคาเหล็กเส้นกลมSR24RB19">[29]ราคาวัสดุ!$D$50</definedName>
    <definedName name="ราคาเหล็กเส้นกลมSR24RB25">[29]ราคาวัสดุ!$D$51</definedName>
    <definedName name="ราคาเหล็กเส้นกลมSR24RB6">[29]ราคาวัสดุ!$D$46</definedName>
    <definedName name="ราคาเหล็กเส้นกลมSR24RB9">[29]ราคาวัสดุ!$D$47</definedName>
    <definedName name="ราคาเหล็กข้ออ้อยSD40DB12">[29]ราคาวัสดุ!$D$53</definedName>
    <definedName name="ราคาเหล็กข้ออ้อยSD40DB16">[29]ราคาวัสดุ!$D$54</definedName>
    <definedName name="ราคาเหล็กข้ออ้อยSD40DB20">[29]ราคาวัสดุ!$D$55</definedName>
    <definedName name="ราคาเหล็กข้ออ้อยSD40DB25">[29]ราคาวัสดุ!$D$56</definedName>
    <definedName name="ราคาเหล็กข้ออ้อยSD40DB28">[29]ราคาวัสดุ!$D$57</definedName>
    <definedName name="ราคาคอนกรีต150">[13]unitcost!$Q$512</definedName>
    <definedName name="ราคาคอนกรีตค2">[28]ราคาวัสดุ!$H$38</definedName>
    <definedName name="ราคาคอนกรีตค3">[28]ราคาวัสดุ!$H$44</definedName>
    <definedName name="ราคาคอนกรีตค4">[28]ราคาวัสดุ!$H$50</definedName>
    <definedName name="ราคาดินถม">[3]ระยะขนส่ง!$U$8</definedName>
    <definedName name="ราคาทรายผสม">'[3]ต้นทุนcon,steel&amp;แบบ'!$H$19</definedName>
    <definedName name="ราคาทรายหยาบ">[3]ระยะขนส่ง!$AC$12</definedName>
    <definedName name="ราคาปูนtype1ที่แหล่ง">[21]ข้อมูลโครงการ!$Q$37</definedName>
    <definedName name="ราคาปูนซิเมนต์">'[3]ต้นทุนcon,steel&amp;แบบ'!$H$13</definedName>
    <definedName name="ราคาลวดเหล็กอัดแรงชนิดเดี่ยว">[29]ราคาวัสดุ!$D$62</definedName>
    <definedName name="ราคาลูกรัง">[3]ระยะขนส่ง!$U$16</definedName>
    <definedName name="ราคาวัสดุคัดเลือก">[3]ระยะขนส่ง!$U$12</definedName>
    <definedName name="ราคาหิน12">[3]ระยะขนส่ง!$Y$12</definedName>
    <definedName name="ราคาหินคลุก">[3]ระยะขนส่ง!$Y$4</definedName>
    <definedName name="ราคาหินผสมคอน">'[3]ต้นทุนcon,steel&amp;แบบ'!$H$25</definedName>
    <definedName name="ลวดผูกเหล็ก">[6]ข้อมูล!$L$132</definedName>
    <definedName name="ลาดยาง" localSheetId="1">#REF!</definedName>
    <definedName name="ลาดยาง">#REF!</definedName>
    <definedName name="สกัดหัวเสาเข็ม">[9]FCalSH!$G$20</definedName>
    <definedName name="สทช.121" localSheetId="1" hidden="1">{#N/A,#N/A,TRUE,"ภาคเหนือ_vr"}</definedName>
    <definedName name="สทช.121" hidden="1">{#N/A,#N/A,TRUE,"ภาคเหนือ_vr"}</definedName>
    <definedName name="สทช.14" localSheetId="1">#REF!</definedName>
    <definedName name="สทช.14">#REF!</definedName>
    <definedName name="สทช.15" localSheetId="1">#REF!</definedName>
    <definedName name="สทช.15">#REF!</definedName>
    <definedName name="สรุป" localSheetId="1" hidden="1">{#N/A,#N/A,TRUE,"ภาคเหนือ_vr"}</definedName>
    <definedName name="สรุป" hidden="1">{#N/A,#N/A,TRUE,"ภาคเหนือ_vr"}</definedName>
    <definedName name="สรุปท่องเที่ยว" localSheetId="1" hidden="1">{#N/A,#N/A,TRUE,"ภาคเหนือ_vr"}</definedName>
    <definedName name="สรุปท่องเที่ยว" hidden="1">{#N/A,#N/A,TRUE,"ภาคเหนือ_vr"}</definedName>
    <definedName name="สี" localSheetId="1">[1]ค่างานต้นทุน!#REF!</definedName>
    <definedName name="สี">[1]ค่างานต้นทุน!#REF!</definedName>
    <definedName name="สีกันสนิม" localSheetId="1">#REF!</definedName>
    <definedName name="สีกันสนิม">#REF!</definedName>
    <definedName name="สีน้ำมันขาว" localSheetId="1">#REF!</definedName>
    <definedName name="สีน้ำมันขาว">#REF!</definedName>
    <definedName name="หญ้า">[1]ค่างานต้นทุน!$H$175</definedName>
    <definedName name="หลัก">[1]ค่างานต้นทุน!$H$482</definedName>
    <definedName name="หิน12">[5]uc1!$C$79</definedName>
    <definedName name="หินriprap">[30]ราคาวัสดุ!$F$28</definedName>
    <definedName name="หินคละ">[5]uc1!$C$83</definedName>
    <definedName name="หินคลุก">[5]uc1!$C$76</definedName>
    <definedName name="อิฐ" localSheetId="1">#REF!</definedName>
    <definedName name="อิฐ">#REF!</definedName>
  </definedNames>
  <calcPr calcId="191029"/>
</workbook>
</file>

<file path=xl/calcChain.xml><?xml version="1.0" encoding="utf-8"?>
<calcChain xmlns="http://schemas.openxmlformats.org/spreadsheetml/2006/main">
  <c r="K27" i="8" l="1"/>
  <c r="I27" i="8"/>
  <c r="L27" i="8" l="1"/>
  <c r="H71" i="8"/>
  <c r="I71" i="8" s="1"/>
  <c r="H65" i="8"/>
  <c r="H60" i="8"/>
  <c r="I60" i="8" s="1"/>
  <c r="H69" i="8"/>
  <c r="I69" i="8" s="1"/>
  <c r="H67" i="8"/>
  <c r="I67" i="8" s="1"/>
  <c r="H64" i="8"/>
  <c r="H63" i="8"/>
  <c r="H62" i="8"/>
  <c r="I62" i="8" s="1"/>
  <c r="H61" i="8"/>
  <c r="H80" i="8"/>
  <c r="H79" i="8"/>
  <c r="H78" i="8"/>
  <c r="I78" i="8" s="1"/>
  <c r="H77" i="8"/>
  <c r="I77" i="8" s="1"/>
  <c r="H76" i="8"/>
  <c r="H75" i="8"/>
  <c r="H74" i="8"/>
  <c r="I85" i="8"/>
  <c r="H84" i="8"/>
  <c r="H83" i="8"/>
  <c r="H82" i="8"/>
  <c r="I82" i="8" s="1"/>
  <c r="H128" i="8"/>
  <c r="H125" i="8"/>
  <c r="H122" i="8"/>
  <c r="H120" i="8"/>
  <c r="I120" i="8" s="1"/>
  <c r="H117" i="8"/>
  <c r="H114" i="8"/>
  <c r="I114" i="8" s="1"/>
  <c r="H112" i="8"/>
  <c r="H109" i="8"/>
  <c r="H108" i="8"/>
  <c r="H107" i="8"/>
  <c r="I107" i="8" s="1"/>
  <c r="H105" i="8"/>
  <c r="I105" i="8" s="1"/>
  <c r="H103" i="8"/>
  <c r="H101" i="8"/>
  <c r="H99" i="8"/>
  <c r="I99" i="8" s="1"/>
  <c r="H97" i="8"/>
  <c r="H95" i="8"/>
  <c r="I95" i="8" s="1"/>
  <c r="H93" i="8"/>
  <c r="H90" i="8"/>
  <c r="I90" i="8" s="1"/>
  <c r="H87" i="8"/>
  <c r="H133" i="8"/>
  <c r="H134" i="8"/>
  <c r="H135" i="8"/>
  <c r="H136" i="8"/>
  <c r="I136" i="8" s="1"/>
  <c r="H137" i="8"/>
  <c r="H138" i="8"/>
  <c r="H139" i="8"/>
  <c r="H140" i="8"/>
  <c r="I140" i="8" s="1"/>
  <c r="H141" i="8"/>
  <c r="H142" i="8"/>
  <c r="H143" i="8"/>
  <c r="H132" i="8"/>
  <c r="I132" i="8" s="1"/>
  <c r="H146" i="8"/>
  <c r="I146" i="8" s="1"/>
  <c r="H147" i="8"/>
  <c r="H148" i="8"/>
  <c r="H149" i="8"/>
  <c r="I149" i="8" s="1"/>
  <c r="H150" i="8"/>
  <c r="I150" i="8" s="1"/>
  <c r="H151" i="8"/>
  <c r="H152" i="8"/>
  <c r="H145" i="8"/>
  <c r="I145" i="8" s="1"/>
  <c r="C14" i="48"/>
  <c r="N49" i="48"/>
  <c r="I101" i="8"/>
  <c r="I103" i="8"/>
  <c r="B9" i="8"/>
  <c r="F35" i="8"/>
  <c r="I35" i="8" s="1"/>
  <c r="F34" i="8"/>
  <c r="K34" i="8" s="1"/>
  <c r="F33" i="8"/>
  <c r="K33" i="8" s="1"/>
  <c r="F32" i="8"/>
  <c r="K32" i="8" s="1"/>
  <c r="K40" i="8"/>
  <c r="P71" i="8"/>
  <c r="P64" i="8"/>
  <c r="B11" i="8"/>
  <c r="B10" i="8"/>
  <c r="K168" i="8"/>
  <c r="K167" i="8"/>
  <c r="I167" i="8"/>
  <c r="I166" i="8"/>
  <c r="K164" i="8"/>
  <c r="K163" i="8"/>
  <c r="I163" i="8"/>
  <c r="K162" i="8"/>
  <c r="I162" i="8"/>
  <c r="K161" i="8"/>
  <c r="I161" i="8"/>
  <c r="K160" i="8"/>
  <c r="I160" i="8"/>
  <c r="K159" i="8"/>
  <c r="I159" i="8"/>
  <c r="K158" i="8"/>
  <c r="I158" i="8"/>
  <c r="K157" i="8"/>
  <c r="I157" i="8"/>
  <c r="K156" i="8"/>
  <c r="I156" i="8"/>
  <c r="K155" i="8"/>
  <c r="I155" i="8"/>
  <c r="K154" i="8"/>
  <c r="I154" i="8"/>
  <c r="K152" i="8"/>
  <c r="I152" i="8"/>
  <c r="K151" i="8"/>
  <c r="I151" i="8"/>
  <c r="K150" i="8"/>
  <c r="K149" i="8"/>
  <c r="K148" i="8"/>
  <c r="I148" i="8"/>
  <c r="K147" i="8"/>
  <c r="I147" i="8"/>
  <c r="K146" i="8"/>
  <c r="K145" i="8"/>
  <c r="K143" i="8"/>
  <c r="I143" i="8"/>
  <c r="K142" i="8"/>
  <c r="I142" i="8"/>
  <c r="K141" i="8"/>
  <c r="I141" i="8"/>
  <c r="K140" i="8"/>
  <c r="K139" i="8"/>
  <c r="I139" i="8"/>
  <c r="K138" i="8"/>
  <c r="I138" i="8"/>
  <c r="K137" i="8"/>
  <c r="I137" i="8"/>
  <c r="K136" i="8"/>
  <c r="K135" i="8"/>
  <c r="I135" i="8"/>
  <c r="K134" i="8"/>
  <c r="I134" i="8"/>
  <c r="K133" i="8"/>
  <c r="I133" i="8"/>
  <c r="K132" i="8"/>
  <c r="K128" i="8"/>
  <c r="I128" i="8"/>
  <c r="K125" i="8"/>
  <c r="I125" i="8"/>
  <c r="K122" i="8"/>
  <c r="I122" i="8"/>
  <c r="K120" i="8"/>
  <c r="K117" i="8"/>
  <c r="I117" i="8"/>
  <c r="K114" i="8"/>
  <c r="K112" i="8"/>
  <c r="I112" i="8"/>
  <c r="K109" i="8"/>
  <c r="I109" i="8"/>
  <c r="K108" i="8"/>
  <c r="L108" i="8" s="1"/>
  <c r="K107" i="8"/>
  <c r="K105" i="8"/>
  <c r="K103" i="8"/>
  <c r="K101" i="8"/>
  <c r="K99" i="8"/>
  <c r="K97" i="8"/>
  <c r="I97" i="8"/>
  <c r="K95" i="8"/>
  <c r="K93" i="8"/>
  <c r="I93" i="8"/>
  <c r="K90" i="8"/>
  <c r="K87" i="8"/>
  <c r="I87" i="8"/>
  <c r="K85" i="8"/>
  <c r="K84" i="8"/>
  <c r="I84" i="8"/>
  <c r="K83" i="8"/>
  <c r="I83" i="8"/>
  <c r="K82" i="8"/>
  <c r="K80" i="8"/>
  <c r="I80" i="8"/>
  <c r="K79" i="8"/>
  <c r="I79" i="8"/>
  <c r="K78" i="8"/>
  <c r="K77" i="8"/>
  <c r="K76" i="8"/>
  <c r="I76" i="8"/>
  <c r="K75" i="8"/>
  <c r="I75" i="8"/>
  <c r="K74" i="8"/>
  <c r="I74" i="8"/>
  <c r="K71" i="8"/>
  <c r="K69" i="8"/>
  <c r="K67" i="8"/>
  <c r="K65" i="8"/>
  <c r="I65" i="8"/>
  <c r="K64" i="8"/>
  <c r="I64" i="8"/>
  <c r="K63" i="8"/>
  <c r="I63" i="8"/>
  <c r="K62" i="8"/>
  <c r="K61" i="8"/>
  <c r="I61" i="8"/>
  <c r="K60" i="8"/>
  <c r="I55" i="8"/>
  <c r="K54" i="8"/>
  <c r="I54" i="8"/>
  <c r="K53" i="8"/>
  <c r="I53" i="8"/>
  <c r="K52" i="8"/>
  <c r="I52" i="8"/>
  <c r="K51" i="8"/>
  <c r="I51" i="8"/>
  <c r="K50" i="8"/>
  <c r="I50" i="8"/>
  <c r="K49" i="8"/>
  <c r="I49" i="8"/>
  <c r="K48" i="8"/>
  <c r="I48" i="8"/>
  <c r="K47" i="8"/>
  <c r="K46" i="8"/>
  <c r="I46" i="8"/>
  <c r="K45" i="8"/>
  <c r="I45" i="8"/>
  <c r="K44" i="8"/>
  <c r="I44" i="8"/>
  <c r="K43" i="8"/>
  <c r="I43" i="8"/>
  <c r="K42" i="8"/>
  <c r="K39" i="8"/>
  <c r="I39" i="8"/>
  <c r="K36" i="8"/>
  <c r="I36" i="8"/>
  <c r="K35" i="8"/>
  <c r="K31" i="8"/>
  <c r="I31" i="8"/>
  <c r="K30" i="8"/>
  <c r="I30" i="8"/>
  <c r="K29" i="8"/>
  <c r="I29" i="8"/>
  <c r="K28" i="8"/>
  <c r="I28" i="8"/>
  <c r="N44" i="48"/>
  <c r="N39" i="48"/>
  <c r="N55" i="48"/>
  <c r="N35" i="48"/>
  <c r="N30" i="48"/>
  <c r="N25" i="48"/>
  <c r="N20" i="48"/>
  <c r="N16" i="48"/>
  <c r="C18" i="48"/>
  <c r="C23" i="48" s="1"/>
  <c r="C28" i="48" s="1"/>
  <c r="C33" i="48" s="1"/>
  <c r="N12" i="48"/>
  <c r="N7" i="48"/>
  <c r="I32" i="8" l="1"/>
  <c r="I33" i="8"/>
  <c r="L33" i="8" s="1"/>
  <c r="L105" i="8"/>
  <c r="C37" i="48"/>
  <c r="C42" i="48" s="1"/>
  <c r="C46" i="48" s="1"/>
  <c r="C53" i="48" s="1"/>
  <c r="C59" i="48" s="1"/>
  <c r="L101" i="8"/>
  <c r="L103" i="8"/>
  <c r="I34" i="8"/>
  <c r="L34" i="8" s="1"/>
  <c r="L40" i="8"/>
  <c r="L167" i="8"/>
  <c r="L133" i="8"/>
  <c r="L99" i="8"/>
  <c r="L93" i="8"/>
  <c r="L143" i="8"/>
  <c r="L152" i="8"/>
  <c r="L163" i="8"/>
  <c r="L46" i="8"/>
  <c r="L50" i="8"/>
  <c r="L49" i="8"/>
  <c r="L136" i="8"/>
  <c r="L114" i="8"/>
  <c r="L145" i="8"/>
  <c r="L147" i="8"/>
  <c r="L151" i="8"/>
  <c r="L154" i="8"/>
  <c r="L146" i="8"/>
  <c r="L84" i="8"/>
  <c r="L140" i="8"/>
  <c r="L157" i="8"/>
  <c r="L161" i="8"/>
  <c r="L36" i="8"/>
  <c r="L65" i="8"/>
  <c r="L69" i="8"/>
  <c r="L80" i="8"/>
  <c r="L122" i="8"/>
  <c r="L137" i="8"/>
  <c r="L156" i="8"/>
  <c r="L158" i="8"/>
  <c r="L160" i="8"/>
  <c r="L162" i="8"/>
  <c r="L120" i="8"/>
  <c r="L125" i="8"/>
  <c r="L132" i="8"/>
  <c r="L148" i="8"/>
  <c r="L87" i="8"/>
  <c r="L150" i="8"/>
  <c r="K166" i="8"/>
  <c r="L166" i="8" s="1"/>
  <c r="L56" i="48" s="1"/>
  <c r="L135" i="8"/>
  <c r="L85" i="8"/>
  <c r="L90" i="8"/>
  <c r="L95" i="8"/>
  <c r="L112" i="8"/>
  <c r="L117" i="8"/>
  <c r="L134" i="8"/>
  <c r="L139" i="8"/>
  <c r="L141" i="8"/>
  <c r="L149" i="8"/>
  <c r="L155" i="8"/>
  <c r="L142" i="8"/>
  <c r="L60" i="8"/>
  <c r="L64" i="8"/>
  <c r="L71" i="8"/>
  <c r="L75" i="8"/>
  <c r="L31" i="48" s="1"/>
  <c r="L77" i="8"/>
  <c r="L79" i="8"/>
  <c r="L109" i="8"/>
  <c r="L128" i="8"/>
  <c r="L138" i="8"/>
  <c r="L159" i="8"/>
  <c r="I168" i="8"/>
  <c r="L168" i="8" s="1"/>
  <c r="L74" i="8"/>
  <c r="L26" i="48" s="1"/>
  <c r="L78" i="8"/>
  <c r="L97" i="8"/>
  <c r="L44" i="8"/>
  <c r="L107" i="8"/>
  <c r="L53" i="8"/>
  <c r="L43" i="8"/>
  <c r="L45" i="8"/>
  <c r="L61" i="8"/>
  <c r="L67" i="8"/>
  <c r="L52" i="8"/>
  <c r="L54" i="8"/>
  <c r="L62" i="8"/>
  <c r="L82" i="8"/>
  <c r="L48" i="8"/>
  <c r="L63" i="8"/>
  <c r="L83" i="8"/>
  <c r="L42" i="8"/>
  <c r="L51" i="8"/>
  <c r="L76" i="8"/>
  <c r="L31" i="8"/>
  <c r="L35" i="8"/>
  <c r="L29" i="8"/>
  <c r="L28" i="8"/>
  <c r="L30" i="8"/>
  <c r="L39" i="8"/>
  <c r="L32" i="8"/>
  <c r="N163" i="8" l="1"/>
  <c r="L51" i="48" s="1"/>
  <c r="N52" i="8"/>
  <c r="L22" i="48" s="1"/>
  <c r="N40" i="8"/>
  <c r="L9" i="48" s="1"/>
  <c r="L13" i="48" s="1"/>
  <c r="L17" i="48" s="1"/>
  <c r="N47" i="8"/>
  <c r="L21" i="48" s="1"/>
  <c r="L8" i="48"/>
  <c r="N71" i="8"/>
  <c r="L40" i="48" s="1"/>
  <c r="N65" i="8"/>
  <c r="L36" i="48" s="1"/>
  <c r="N80" i="8"/>
  <c r="L41" i="48" s="1"/>
  <c r="N130" i="8"/>
  <c r="L45" i="48" s="1"/>
  <c r="N143" i="8"/>
  <c r="L50" i="48" s="1"/>
  <c r="O164" i="8"/>
  <c r="H164" i="8" s="1"/>
  <c r="I164" i="8" s="1"/>
  <c r="L164" i="8" s="1"/>
  <c r="O55" i="8"/>
  <c r="J55" i="8" s="1"/>
  <c r="K55" i="8" s="1"/>
  <c r="L55" i="8" s="1"/>
  <c r="L56" i="8" s="1"/>
  <c r="O47" i="8"/>
  <c r="H47" i="8" s="1"/>
  <c r="I47" i="8" s="1"/>
  <c r="L47" i="8" s="1"/>
  <c r="O38" i="8"/>
  <c r="O37" i="8"/>
  <c r="P37" i="8"/>
  <c r="N56" i="8" l="1"/>
  <c r="L169" i="8"/>
  <c r="L11" i="8" s="1"/>
  <c r="L32" i="48"/>
  <c r="L27" i="48"/>
  <c r="L10" i="8"/>
  <c r="J39" i="47" l="1"/>
  <c r="I39" i="47"/>
  <c r="H39" i="47"/>
  <c r="J38" i="47"/>
  <c r="I38" i="47"/>
  <c r="H38" i="47"/>
  <c r="J37" i="47"/>
  <c r="I37" i="47"/>
  <c r="H37" i="47"/>
  <c r="J36" i="47"/>
  <c r="I36" i="47"/>
  <c r="H36" i="47"/>
  <c r="J35" i="47"/>
  <c r="I35" i="47"/>
  <c r="H35" i="47"/>
  <c r="J34" i="47"/>
  <c r="I34" i="47"/>
  <c r="H34" i="47"/>
  <c r="J33" i="47"/>
  <c r="I33" i="47"/>
  <c r="H33" i="47"/>
  <c r="J32" i="47"/>
  <c r="I32" i="47"/>
  <c r="H32" i="47"/>
  <c r="J31" i="47"/>
  <c r="I31" i="47"/>
  <c r="H31" i="47"/>
  <c r="J30" i="47"/>
  <c r="I30" i="47"/>
  <c r="H30" i="47"/>
  <c r="J29" i="47"/>
  <c r="I29" i="47"/>
  <c r="H29" i="47"/>
  <c r="J28" i="47"/>
  <c r="I28" i="47"/>
  <c r="H28" i="47"/>
  <c r="J27" i="47"/>
  <c r="I27" i="47"/>
  <c r="H27" i="47"/>
  <c r="J26" i="47"/>
  <c r="I26" i="47"/>
  <c r="H26" i="47"/>
  <c r="J25" i="47"/>
  <c r="I25" i="47"/>
  <c r="H25" i="47"/>
  <c r="J24" i="47"/>
  <c r="I24" i="47"/>
  <c r="H24" i="47"/>
  <c r="J23" i="47"/>
  <c r="I23" i="47"/>
  <c r="H23" i="47"/>
  <c r="J22" i="47"/>
  <c r="I22" i="47"/>
  <c r="H22" i="47"/>
  <c r="J21" i="47"/>
  <c r="I21" i="47"/>
  <c r="H21" i="47"/>
  <c r="J20" i="47"/>
  <c r="I20" i="47"/>
  <c r="H20" i="47"/>
  <c r="J19" i="47"/>
  <c r="I19" i="47"/>
  <c r="H19" i="47"/>
  <c r="J18" i="47"/>
  <c r="I18" i="47"/>
  <c r="H18" i="47"/>
  <c r="J17" i="47"/>
  <c r="I17" i="47"/>
  <c r="H17" i="47"/>
  <c r="J16" i="47"/>
  <c r="I16" i="47"/>
  <c r="H16" i="47"/>
  <c r="O12" i="47"/>
  <c r="O38" i="47" s="1"/>
  <c r="K21" i="47" l="1"/>
  <c r="M21" i="47" s="1"/>
  <c r="N21" i="47" s="1"/>
  <c r="K25" i="47"/>
  <c r="M25" i="47" s="1"/>
  <c r="N25" i="47" s="1"/>
  <c r="K29" i="47"/>
  <c r="M29" i="47" s="1"/>
  <c r="N29" i="47" s="1"/>
  <c r="K33" i="47"/>
  <c r="M33" i="47" s="1"/>
  <c r="N33" i="47" s="1"/>
  <c r="K37" i="47"/>
  <c r="M37" i="47" s="1"/>
  <c r="N37" i="47" s="1"/>
  <c r="K17" i="47"/>
  <c r="M17" i="47" s="1"/>
  <c r="N17" i="47" s="1"/>
  <c r="K20" i="47"/>
  <c r="M20" i="47" s="1"/>
  <c r="N20" i="47" s="1"/>
  <c r="K28" i="47"/>
  <c r="M28" i="47" s="1"/>
  <c r="N28" i="47" s="1"/>
  <c r="K36" i="47"/>
  <c r="M36" i="47" s="1"/>
  <c r="N36" i="47" s="1"/>
  <c r="K23" i="47"/>
  <c r="M23" i="47" s="1"/>
  <c r="N23" i="47" s="1"/>
  <c r="K31" i="47"/>
  <c r="M31" i="47" s="1"/>
  <c r="N31" i="47" s="1"/>
  <c r="K39" i="47"/>
  <c r="M39" i="47" s="1"/>
  <c r="N39" i="47" s="1"/>
  <c r="K18" i="47"/>
  <c r="M18" i="47" s="1"/>
  <c r="N18" i="47" s="1"/>
  <c r="K26" i="47"/>
  <c r="M26" i="47" s="1"/>
  <c r="N26" i="47" s="1"/>
  <c r="K34" i="47"/>
  <c r="M34" i="47" s="1"/>
  <c r="N34" i="47" s="1"/>
  <c r="K16" i="47"/>
  <c r="M16" i="47" s="1"/>
  <c r="N16" i="47" s="1"/>
  <c r="K24" i="47"/>
  <c r="M24" i="47" s="1"/>
  <c r="N24" i="47" s="1"/>
  <c r="K32" i="47"/>
  <c r="M32" i="47" s="1"/>
  <c r="N32" i="47" s="1"/>
  <c r="K19" i="47"/>
  <c r="M19" i="47" s="1"/>
  <c r="N19" i="47" s="1"/>
  <c r="K27" i="47"/>
  <c r="M27" i="47" s="1"/>
  <c r="N27" i="47" s="1"/>
  <c r="K35" i="47"/>
  <c r="M35" i="47" s="1"/>
  <c r="N35" i="47" s="1"/>
  <c r="K22" i="47"/>
  <c r="M22" i="47" s="1"/>
  <c r="N22" i="47" s="1"/>
  <c r="K30" i="47"/>
  <c r="M30" i="47" s="1"/>
  <c r="N30" i="47" s="1"/>
  <c r="K38" i="47"/>
  <c r="M38" i="47" s="1"/>
  <c r="N38" i="47" s="1"/>
  <c r="P38" i="47" s="1"/>
  <c r="O17" i="47"/>
  <c r="P17" i="47" s="1"/>
  <c r="O20" i="47"/>
  <c r="P20" i="47" s="1"/>
  <c r="O22" i="47"/>
  <c r="P22" i="47" s="1"/>
  <c r="O24" i="47"/>
  <c r="P24" i="47" s="1"/>
  <c r="O25" i="47"/>
  <c r="P25" i="47" s="1"/>
  <c r="O27" i="47"/>
  <c r="P27" i="47" s="1"/>
  <c r="O28" i="47"/>
  <c r="P28" i="47" s="1"/>
  <c r="O29" i="47"/>
  <c r="P29" i="47" s="1"/>
  <c r="O30" i="47"/>
  <c r="O32" i="47"/>
  <c r="P32" i="47" s="1"/>
  <c r="O33" i="47"/>
  <c r="P33" i="47" s="1"/>
  <c r="O34" i="47"/>
  <c r="O35" i="47"/>
  <c r="P35" i="47" s="1"/>
  <c r="O36" i="47"/>
  <c r="P36" i="47" s="1"/>
  <c r="O37" i="47"/>
  <c r="P37" i="47" s="1"/>
  <c r="O39" i="47"/>
  <c r="O16" i="47"/>
  <c r="O18" i="47"/>
  <c r="O19" i="47"/>
  <c r="O21" i="47"/>
  <c r="P21" i="47" s="1"/>
  <c r="O23" i="47"/>
  <c r="P23" i="47" s="1"/>
  <c r="O26" i="47"/>
  <c r="P26" i="47" s="1"/>
  <c r="O31" i="47"/>
  <c r="P31" i="47" s="1"/>
  <c r="P16" i="47" l="1"/>
  <c r="P34" i="47"/>
  <c r="P18" i="47"/>
  <c r="P19" i="47"/>
  <c r="P30" i="47"/>
  <c r="P39" i="47"/>
  <c r="K23" i="8"/>
  <c r="I23" i="8"/>
  <c r="L23" i="8" l="1"/>
  <c r="L25" i="8" l="1"/>
  <c r="C8" i="46"/>
  <c r="X18" i="44" l="1"/>
  <c r="I25" i="44"/>
  <c r="L25" i="44" s="1"/>
  <c r="L22" i="44"/>
  <c r="I21" i="44"/>
  <c r="L21" i="44" s="1"/>
  <c r="I20" i="44"/>
  <c r="L20" i="44" s="1"/>
  <c r="L19" i="44"/>
  <c r="L16" i="44"/>
  <c r="I15" i="44"/>
  <c r="L15" i="44" s="1"/>
  <c r="I14" i="44"/>
  <c r="L14" i="44" s="1"/>
  <c r="L13" i="44"/>
  <c r="I26" i="44" l="1"/>
  <c r="L26" i="44" s="1"/>
  <c r="I27" i="44"/>
  <c r="L27" i="44" s="1"/>
  <c r="L23" i="44"/>
  <c r="L17" i="44"/>
  <c r="L28" i="44" l="1"/>
  <c r="L20" i="8"/>
  <c r="O20" i="8" s="1"/>
  <c r="I20" i="8"/>
  <c r="K20" i="8"/>
  <c r="D14" i="46" l="1"/>
  <c r="N4" i="47" l="1"/>
  <c r="T6" i="47" s="1"/>
  <c r="T7" i="47" s="1"/>
  <c r="T8" i="47" l="1"/>
  <c r="T9" i="47" s="1"/>
  <c r="T10" i="47" s="1"/>
  <c r="U10" i="47" s="1"/>
  <c r="U7" i="47"/>
  <c r="U11" i="47" l="1"/>
  <c r="N5" i="47" l="1"/>
  <c r="N6" i="47" s="1"/>
  <c r="E14" i="46"/>
  <c r="F14" i="46" l="1"/>
  <c r="F23" i="46" s="1"/>
  <c r="F24" i="46" s="1"/>
  <c r="L5" i="48" s="1"/>
  <c r="K8" i="48"/>
  <c r="C25" i="46" l="1"/>
  <c r="K9" i="48"/>
  <c r="K13" i="48"/>
  <c r="K17" i="48" s="1"/>
  <c r="K21" i="48" s="1"/>
  <c r="M8" i="48"/>
  <c r="M13" i="48" l="1"/>
  <c r="M9" i="48"/>
  <c r="M11" i="48" l="1"/>
  <c r="L7" i="48" s="1"/>
  <c r="M7" i="48" s="1"/>
  <c r="M15" i="48" l="1"/>
  <c r="L12" i="48" s="1"/>
  <c r="C12" i="48" s="1"/>
  <c r="M17" i="48"/>
  <c r="K22" i="48"/>
  <c r="K26" i="48"/>
  <c r="M21" i="48"/>
  <c r="M22" i="48" l="1"/>
  <c r="M24" i="48" s="1"/>
  <c r="L20" i="48" s="1"/>
  <c r="K27" i="48"/>
  <c r="M12" i="48"/>
  <c r="K31" i="48"/>
  <c r="M26" i="48"/>
  <c r="M27" i="48" l="1"/>
  <c r="K32" i="48"/>
  <c r="M32" i="48" s="1"/>
  <c r="C20" i="48"/>
  <c r="M19" i="48"/>
  <c r="L16" i="48" s="1"/>
  <c r="C16" i="48" s="1"/>
  <c r="K36" i="48"/>
  <c r="M31" i="48"/>
  <c r="M16" i="48" l="1"/>
  <c r="M20" i="48" s="1"/>
  <c r="M29" i="48"/>
  <c r="L25" i="48" s="1"/>
  <c r="K56" i="48"/>
  <c r="K40" i="48"/>
  <c r="K41" i="48" s="1"/>
  <c r="M36" i="48"/>
  <c r="M41" i="48" l="1"/>
  <c r="K45" i="48"/>
  <c r="C25" i="48"/>
  <c r="M34" i="48"/>
  <c r="L30" i="48" s="1"/>
  <c r="C30" i="48" s="1"/>
  <c r="M25" i="48"/>
  <c r="M40" i="48"/>
  <c r="M56" i="48"/>
  <c r="M45" i="48" l="1"/>
  <c r="M47" i="48" s="1"/>
  <c r="M48" i="48" s="1"/>
  <c r="K50" i="48"/>
  <c r="M30" i="48"/>
  <c r="M38" i="48"/>
  <c r="L35" i="48" s="1"/>
  <c r="C35" i="48" s="1"/>
  <c r="M50" i="48" l="1"/>
  <c r="K51" i="48"/>
  <c r="M51" i="48" s="1"/>
  <c r="M35" i="48"/>
  <c r="M60" i="48"/>
  <c r="L55" i="48" s="1"/>
  <c r="M43" i="48"/>
  <c r="L39" i="48" s="1"/>
  <c r="C39" i="48" s="1"/>
  <c r="M54" i="48" l="1"/>
  <c r="L49" i="48" s="1"/>
  <c r="C49" i="48" s="1"/>
  <c r="M39" i="48"/>
  <c r="L44" i="48" l="1"/>
  <c r="C44" i="48" l="1"/>
  <c r="J60" i="48" s="1"/>
  <c r="M44" i="48"/>
  <c r="M55" i="48" l="1"/>
  <c r="C55" i="48" s="1"/>
  <c r="M49" i="48"/>
</calcChain>
</file>

<file path=xl/sharedStrings.xml><?xml version="1.0" encoding="utf-8"?>
<sst xmlns="http://schemas.openxmlformats.org/spreadsheetml/2006/main" count="578" uniqueCount="341">
  <si>
    <t>รายการ</t>
  </si>
  <si>
    <t>จำนวน</t>
  </si>
  <si>
    <t>หน่วย</t>
  </si>
  <si>
    <t>หมายเหตุ</t>
  </si>
  <si>
    <t>จำนวนเงิน</t>
  </si>
  <si>
    <t>ตร.ม.</t>
  </si>
  <si>
    <t xml:space="preserve"> </t>
  </si>
  <si>
    <t>ลำดับที่</t>
  </si>
  <si>
    <t>สรุป</t>
  </si>
  <si>
    <t>Factor  F</t>
  </si>
  <si>
    <t xml:space="preserve">แบบเลขที่ </t>
  </si>
  <si>
    <t>สถานที่ก่อสร้าง</t>
  </si>
  <si>
    <t>ค่างานต้นทุน</t>
  </si>
  <si>
    <t>ค่าก่อสร้าง</t>
  </si>
  <si>
    <t>หน่วย : บาท</t>
  </si>
  <si>
    <t>เมื่อวันที่</t>
  </si>
  <si>
    <t>ราคาต่อหน่วย</t>
  </si>
  <si>
    <t>รวม</t>
  </si>
  <si>
    <t>ค่าวัสดุและแรงงาน</t>
  </si>
  <si>
    <t xml:space="preserve">               ค่าวัสดุ</t>
  </si>
  <si>
    <t xml:space="preserve">             ค่าแรงงาน</t>
  </si>
  <si>
    <t>ตารางคำนวณหาค่า Factor F งานก่อสร้างอาคาร</t>
  </si>
  <si>
    <t>บาท</t>
  </si>
  <si>
    <t>ค่าFactor F</t>
  </si>
  <si>
    <t>FactorF</t>
  </si>
  <si>
    <t>ค่างานรวมค่า Factor F</t>
  </si>
  <si>
    <t>ค่างาน(ล้านบาท)</t>
  </si>
  <si>
    <t>ค่างานต่ำกว่า</t>
  </si>
  <si>
    <t>ตำแหน่งค่าต่ำ</t>
  </si>
  <si>
    <t>ตาราง Factor F งานก่อสร้างอาคาร</t>
  </si>
  <si>
    <t>ตำแหน่งค่าสูง</t>
  </si>
  <si>
    <t>ค่างานสูงกว่า</t>
  </si>
  <si>
    <t xml:space="preserve">    เงินล่วงหน้าจ่าย</t>
  </si>
  <si>
    <t>%</t>
  </si>
  <si>
    <t>ดอกเบี้ยเงินกู้</t>
  </si>
  <si>
    <t>ค่าFactor F ที่ได้</t>
  </si>
  <si>
    <t xml:space="preserve">    เงินประกันผลงานหัก</t>
  </si>
  <si>
    <t>ค่าภาษีมูลค่าเพิ่ม (VAT)</t>
  </si>
  <si>
    <t>ค่างาน(ทุน)
ล้านบาท</t>
  </si>
  <si>
    <t>ค่าใช้จ่ายในการดำเนินงานก่อสร้าง (%)</t>
  </si>
  <si>
    <t>รวมในรูป
Factor</t>
  </si>
  <si>
    <t>ภาษีมูลค่าเพิ่ม
(VAT)</t>
  </si>
  <si>
    <t>Factor F</t>
  </si>
  <si>
    <t>ค่า
อำนวยการ</t>
  </si>
  <si>
    <t>ระยะเวลา
ก่อสร้าง</t>
  </si>
  <si>
    <t>ระยะเวลา
เบิกจ่ายเงิน</t>
  </si>
  <si>
    <t>เงิน
จ่ายล่วงหน้า</t>
  </si>
  <si>
    <t>เงิน
ประกันผลงาน</t>
  </si>
  <si>
    <t>ดอกเบี้ย
เงินกู้</t>
  </si>
  <si>
    <t>ค่า
ดอกเบี้ย</t>
  </si>
  <si>
    <t>ค่า
กำไร</t>
  </si>
  <si>
    <t>รวม
ค่าใช้จ่าย</t>
  </si>
  <si>
    <t>1.กรณีค่างานอยู่ระหว่างช่วงของค่างานต้นทุนที่กำหนด ให้เทียบอัตราส่วนเพื่อหาค่า Factor F หรือใช้สูตรคำนวณ</t>
  </si>
  <si>
    <t>สรุปค่างานต้นทุน</t>
  </si>
  <si>
    <t xml:space="preserve">ประมาณราคาโดย      </t>
  </si>
  <si>
    <t>รวมค่าวัสดุและค่าแรงงาน</t>
  </si>
  <si>
    <t xml:space="preserve">  - </t>
  </si>
  <si>
    <t xml:space="preserve">                                  </t>
  </si>
  <si>
    <t>ม.</t>
  </si>
  <si>
    <t>รายการประมาณราคาค่าก่อสร้าง</t>
  </si>
  <si>
    <t>ประเภทงานอาคาร</t>
  </si>
  <si>
    <t>ลบ.ฟ.</t>
  </si>
  <si>
    <t>กก.</t>
  </si>
  <si>
    <t>แผ่น</t>
  </si>
  <si>
    <t>ราคา/หน่วย</t>
  </si>
  <si>
    <t>ราคารวม</t>
  </si>
  <si>
    <t>(บาท)</t>
  </si>
  <si>
    <t>วัสดุมวลรวมของงานทาสี (ต่อพื้นที่ 1 ตารางเมตร)</t>
  </si>
  <si>
    <t xml:space="preserve">   งานทาสีพลาสติกชนิดทาภายนอก</t>
  </si>
  <si>
    <t xml:space="preserve"> - สีโป๊ว</t>
  </si>
  <si>
    <t xml:space="preserve"> - สีทาภายนอกทารองพื้น</t>
  </si>
  <si>
    <t>GL.</t>
  </si>
  <si>
    <t xml:space="preserve"> - สีทาภายนอกทาทับหน้า</t>
  </si>
  <si>
    <t xml:space="preserve"> - น้ำผสมสี</t>
  </si>
  <si>
    <t>ลิตร</t>
  </si>
  <si>
    <t xml:space="preserve">    รวมวัสดุทาสีภายนอก</t>
  </si>
  <si>
    <t xml:space="preserve"> =</t>
  </si>
  <si>
    <t xml:space="preserve">  *</t>
  </si>
  <si>
    <t xml:space="preserve">   งานทาสีน้ำมัน</t>
  </si>
  <si>
    <t xml:space="preserve"> - สีทารองพื้น</t>
  </si>
  <si>
    <t xml:space="preserve"> - สีทาทับหน้า</t>
  </si>
  <si>
    <t xml:space="preserve"> - น้ำมันผสมสี</t>
  </si>
  <si>
    <t xml:space="preserve">    รวมวัสดุทาสีน้ำมัน</t>
  </si>
  <si>
    <t xml:space="preserve">  ไม้แบบหล่อคอนกรีตทั่วไปเฉลี่ยใช้งาน 80 %</t>
  </si>
  <si>
    <t xml:space="preserve"> - ไม้กระบากขนาด 1" x 6"- 8" ยาว 2.50 - 6.00 เมตร</t>
  </si>
  <si>
    <t xml:space="preserve"> - ไม้ยางขนาด 1.1/2" x 3" ยาว 2.50 - 6.00 เมตร</t>
  </si>
  <si>
    <t xml:space="preserve"> -  ตะปู</t>
  </si>
  <si>
    <t xml:space="preserve">    รวมไม้แบบหล่อคอนกรีตเฉลี่ยใช้งาน 80 %</t>
  </si>
  <si>
    <t>เจ้าของอาคาร</t>
  </si>
  <si>
    <t>หน่วยงานออกแบบแปลนและรายการ</t>
  </si>
  <si>
    <t>แบบเลขที่</t>
  </si>
  <si>
    <t>ประมาณราคาตามแบบ ปร4.</t>
  </si>
  <si>
    <t>ประมาณราคาเมื่อวันที่</t>
  </si>
  <si>
    <t>พ.ศ.</t>
  </si>
  <si>
    <t>งานเภทงานคุรุภัณฑ์จัดซื้อ</t>
  </si>
  <si>
    <t>ประเภทงานทาง</t>
  </si>
  <si>
    <t>ประเภทงานสะพานและท่อเชื่อม</t>
  </si>
  <si>
    <t>เงื่อนไข</t>
  </si>
  <si>
    <t xml:space="preserve"> - เงินล่วงหน้าจ่าย.................................</t>
  </si>
  <si>
    <t xml:space="preserve"> - เงินประกันผลงานหัก........................</t>
  </si>
  <si>
    <t xml:space="preserve"> - ดอกเบี้ยเงินกู้.....................................</t>
  </si>
  <si>
    <t xml:space="preserve"> - ภาษีมูลค่าเพิ่ม...................................</t>
  </si>
  <si>
    <t>รวมค่าก่อสร้างอาคาร</t>
  </si>
  <si>
    <t>คิดเป็นเงินประมาณ</t>
  </si>
  <si>
    <t>(ตัวอักษร)</t>
  </si>
  <si>
    <t>ขนาดเนื้อที่อาคาร</t>
  </si>
  <si>
    <t>ตารางเมตร</t>
  </si>
  <si>
    <t>เฉลี่ยราคาประมาณ</t>
  </si>
  <si>
    <t>บาท/ตารางเมตร</t>
  </si>
  <si>
    <t>งานสถาปัตย์</t>
  </si>
  <si>
    <t>งานรื้อถอน</t>
  </si>
  <si>
    <t>งานโครงสร้าง</t>
  </si>
  <si>
    <t>ลบ.ม.</t>
  </si>
  <si>
    <t>ชุด</t>
  </si>
  <si>
    <t>ต้น</t>
  </si>
  <si>
    <r>
      <t>&gt;</t>
    </r>
    <r>
      <rPr>
        <sz val="19.600000000000001"/>
        <rFont val="Angsana New"/>
        <family val="1"/>
      </rPr>
      <t xml:space="preserve">  </t>
    </r>
    <r>
      <rPr>
        <sz val="14"/>
        <rFont val="Angsana New"/>
        <family val="1"/>
      </rPr>
      <t xml:space="preserve"> 500</t>
    </r>
  </si>
  <si>
    <r>
      <t>2.ถ้าเป็นงานเงินกู้หรือจากแหล่งอื่นซึ่งไม่ต้องชำระค่าภาษีมูลค่าเพิ่ม ให้ใช้ Factor F ในช่อง "</t>
    </r>
    <r>
      <rPr>
        <b/>
        <sz val="14"/>
        <color rgb="FF0000FF"/>
        <rFont val="Angsana New"/>
        <family val="1"/>
      </rPr>
      <t>รวมในรูป Factor</t>
    </r>
    <r>
      <rPr>
        <sz val="14"/>
        <color rgb="FF0000FF"/>
        <rFont val="Angsana New"/>
        <family val="1"/>
      </rPr>
      <t>"</t>
    </r>
  </si>
  <si>
    <t>งาน</t>
  </si>
  <si>
    <t>จุด</t>
  </si>
  <si>
    <t>รายละเอียดงวดงาน การจ่ายเงิน ระยะเวลา ก่อสร้าง</t>
  </si>
  <si>
    <t xml:space="preserve">สถานที่ก่อสร้าง     </t>
  </si>
  <si>
    <t xml:space="preserve">แบบเลขที่          </t>
  </si>
  <si>
    <t>ยอดรวมโครงการ</t>
  </si>
  <si>
    <t>ปริมาณงานสะสม</t>
  </si>
  <si>
    <t>งวดที่ 1</t>
  </si>
  <si>
    <t>คิดเป็นจำนวนเงิน</t>
  </si>
  <si>
    <t>ของราคาค่าก่อสร้างทั้งหมด</t>
  </si>
  <si>
    <t>โดยปฏิบัติงานก่อสร้าง ดังนี้</t>
  </si>
  <si>
    <t>คิดเป็นร้อยละของยอดรวม</t>
  </si>
  <si>
    <t>ให้แล้วเสร็จภายใน</t>
  </si>
  <si>
    <t>วัน จากวันที่เริ่มสัญญาจ้าง</t>
  </si>
  <si>
    <t>งวดที่ 2</t>
  </si>
  <si>
    <t>งวดที่ 3</t>
  </si>
  <si>
    <t>งวดที่ 4</t>
  </si>
  <si>
    <t>งวดที่ 5</t>
  </si>
  <si>
    <t>งวดที่ 6</t>
  </si>
  <si>
    <t>งวดที่ 7</t>
  </si>
  <si>
    <t>งวดที่ 8</t>
  </si>
  <si>
    <t xml:space="preserve"> - งานอื่นๆตามรูปแบบสัญญาจ้าง แล้วเสร็จทั้งหมด </t>
  </si>
  <si>
    <t xml:space="preserve"> - ทำความสะอาด สถานที่ก่อสร้างบริเวณโดยรอบ และอาคารที่ก่อสร้างแล้วเสร็จ </t>
  </si>
  <si>
    <t>***หมายเหตุ</t>
  </si>
  <si>
    <t>ผู้รับจ้างสามารถเบิกเงินข้ามงวดได้ยกเว้นงวดสุดท้าย</t>
  </si>
  <si>
    <t>ผู้แบ่งงวดงาน</t>
  </si>
  <si>
    <t>โครงการ</t>
  </si>
  <si>
    <t>งวดที่ 9</t>
  </si>
  <si>
    <t>งวดที่ 10</t>
  </si>
  <si>
    <t>โครงการก่อสร้างบ้านพักข้าราชการ ขนาด 2 ชั้น</t>
  </si>
  <si>
    <t>057 เพกา</t>
  </si>
  <si>
    <t>ขุดหลุมฐานรากพร้อมกลบกลับอัดแน่น</t>
  </si>
  <si>
    <t>วัสดุ(ทรายหยาบ ,อิฐหัก)อัดรองพื้น</t>
  </si>
  <si>
    <t>คอนกรีตหยาบ 1:3:5</t>
  </si>
  <si>
    <t>คอนกรีต 1:2:4 (240ksc.)</t>
  </si>
  <si>
    <t xml:space="preserve"> เหล็ก RB6</t>
  </si>
  <si>
    <t xml:space="preserve"> เหล็ก RB9</t>
  </si>
  <si>
    <t xml:space="preserve"> เหล็ก DB12</t>
  </si>
  <si>
    <t xml:space="preserve"> เหล็ก DB16</t>
  </si>
  <si>
    <t xml:space="preserve"> แผ่นพื้นสำเร็จรูป</t>
  </si>
  <si>
    <t xml:space="preserve"> แบบหล่อ</t>
  </si>
  <si>
    <t xml:space="preserve"> อื่นๆ(อุปกรณ์ยึด ,ตะปู ,ลวดผูกเหล็ก ฯ)</t>
  </si>
  <si>
    <t xml:space="preserve"> เสาเข็มไอ 0.22 x 0.22 x 21.00 ม.</t>
  </si>
  <si>
    <t xml:space="preserve"> งานหลังคา</t>
  </si>
  <si>
    <t xml:space="preserve"> พื้นที่โครงหลังคา</t>
  </si>
  <si>
    <t xml:space="preserve"> เหล็ก C(4") 100 x 50 x 20 x 3.2 มม.</t>
  </si>
  <si>
    <t xml:space="preserve"> เหล็ก C(5") 125 x 50 x 20 x 3.2 มม.</t>
  </si>
  <si>
    <t xml:space="preserve"> เหล็กกล่อง 25(1") x 25(1") x 3.0 มม.</t>
  </si>
  <si>
    <t xml:space="preserve"> เหล็กกล่อง 150(6") x 150(6") x 4.5 มม.</t>
  </si>
  <si>
    <t xml:space="preserve"> อื่นๆ(ค่าอุปกรณ์ ,เพลตเหล็ก,ลวดเชื่อม ฯ)</t>
  </si>
  <si>
    <t xml:space="preserve"> หลังคากระเบื้องซีแพคโมเนีย</t>
  </si>
  <si>
    <t xml:space="preserve"> ครอบสองทางซีแพคโมเนีย</t>
  </si>
  <si>
    <t xml:space="preserve"> ครอบสามทางซีแพคโมเนีย</t>
  </si>
  <si>
    <t xml:space="preserve"> ครอบสันโค้งซีแพคโมเนีย</t>
  </si>
  <si>
    <t xml:space="preserve"> ครอบสันโค้งปิดปลายซีแพคโมเนีย</t>
  </si>
  <si>
    <t xml:space="preserve"> รางน้ำฝนสันตะเข้</t>
  </si>
  <si>
    <t xml:space="preserve"> เชิงชายไม้เนื้อแข็ง 1"x8" พร้อมปิดเชิงชาย 3/4"x6"</t>
  </si>
  <si>
    <t xml:space="preserve"> อื่นๆ(ค่าอุปกรณ์ยึดหลังคา ,น็อต ,วัสดุเสริม ฯ)</t>
  </si>
  <si>
    <t xml:space="preserve"> ผิวพื้น พ1 : ปูกระเบื้องเซรามีค</t>
  </si>
  <si>
    <t xml:space="preserve"> ผิวพื้น พ2 : ปูปาร์เก้ไม้เนื้อแข็ง</t>
  </si>
  <si>
    <t xml:space="preserve"> ผิวพื้น พ3 : ปูกระเบื้องเซรามีค ผิวกันลื่น</t>
  </si>
  <si>
    <t xml:space="preserve"> ผิวพื้น พ4 : ผิวขัดมันผสมน้ำยากันซึม</t>
  </si>
  <si>
    <t xml:space="preserve"> ผิวพื้น พ5 : ผิวขัดเรียบ พร้อมทำระบบกันซึม</t>
  </si>
  <si>
    <t xml:space="preserve"> ผิวพื้น พ6 : ปูกระเบื้องแกรนีโต้</t>
  </si>
  <si>
    <t xml:space="preserve"> งานผิวพื้น</t>
  </si>
  <si>
    <t xml:space="preserve"> งานเพดาน</t>
  </si>
  <si>
    <t xml:space="preserve"> ฝ1 : FIBER CEMENT BOARD โครงคร่าวเหล็กกล่อง</t>
  </si>
  <si>
    <t xml:space="preserve"> 1"x1" กรุตาข่ายกันแมลง</t>
  </si>
  <si>
    <t xml:space="preserve"> ฝ2 : ฝ้าเพดานยิปซั่มบอร์ด หนา 9 มม. ฉาบเรียบ </t>
  </si>
  <si>
    <t xml:space="preserve"> โครงคร่าวอลูมีเนียม </t>
  </si>
  <si>
    <t xml:space="preserve"> ฝ3 : ฝ้าเพดานยิปซั่มบอร์ด หนา 9 มม. แบบกันชื้น </t>
  </si>
  <si>
    <t xml:space="preserve"> ฉาบเรียบ โครงคร่าวอลูมีเนียม </t>
  </si>
  <si>
    <t xml:space="preserve"> งานผนัง</t>
  </si>
  <si>
    <t xml:space="preserve"> ผนังก่ออิฐมวลเบา พร้อมเสาเอ็น</t>
  </si>
  <si>
    <t xml:space="preserve"> งานเสี้ยม</t>
  </si>
  <si>
    <t xml:space="preserve"> ผ1 : ผนังฉาบปูนเรียบ</t>
  </si>
  <si>
    <t xml:space="preserve"> ผ2 : ผนังกรุกระเบื้องเซรามิค</t>
  </si>
  <si>
    <t xml:space="preserve"> ผ5 : ผนังฉาบปูนเซาะร่อง</t>
  </si>
  <si>
    <t xml:space="preserve"> ผ7 : ผนังวีว่าบอร์ด โครงคร่าวเหล็กชุบสังกะสี</t>
  </si>
  <si>
    <t xml:space="preserve"> ผ6 : ผนัง(ก่ออิฐสองชั้น)ฉาบปูนเรียบ</t>
  </si>
  <si>
    <t xml:space="preserve"> งานบันได</t>
  </si>
  <si>
    <t xml:space="preserve"> ผิวพื้นบันได ช่วงขั้นปกติ : 0.225x1.20 ม.</t>
  </si>
  <si>
    <t xml:space="preserve"> ผิวพื้นบันได ช่วงชานพัก  : 1.235x1.20ม.</t>
  </si>
  <si>
    <t xml:space="preserve"> ราวบันได</t>
  </si>
  <si>
    <t xml:space="preserve"> ราวระเบียงสแตนเลส ชั้น2F</t>
  </si>
  <si>
    <t>ท่อน</t>
  </si>
  <si>
    <t>ขั้น</t>
  </si>
  <si>
    <t xml:space="preserve"> กระจกปิดตาย ด้านข้าง 1 ช่อง : 2.80 x 2.25 ม.</t>
  </si>
  <si>
    <t xml:space="preserve"> (พร้อมวงกบอลูมิเนียมและอุปกรณ์)</t>
  </si>
  <si>
    <t xml:space="preserve"> 2 ช่องกลางเลื่อนออกข้าง 2 ช่องข้างกระจกปิดตาย </t>
  </si>
  <si>
    <t>: 2.80 x 2.25 ม. (พร้อมวงกบอลูมิเนียมและอุปกรณ์)</t>
  </si>
  <si>
    <t xml:space="preserve"> : 1.65 x 2.25 ม.(พร้อมวงกบอลูมิเนียมและอุปกรณ์)</t>
  </si>
  <si>
    <t xml:space="preserve"> : 1.25 x 2.25 ม.(พร้อมวงกบอลูมิเนียมและอุปกรณ์)</t>
  </si>
  <si>
    <t xml:space="preserve"> : 2.00 x 2.25 ม.(พร้อมวงกบอลูมิเนียมและอุปกรณ์)</t>
  </si>
  <si>
    <t xml:space="preserve"> (พร้อมวงกบไม้แดง 2"x4" และอุปกรณ์)</t>
  </si>
  <si>
    <t xml:space="preserve"> (พร้อมวงกบไม้แดง 2"x5"และอุปกรณ์)</t>
  </si>
  <si>
    <t xml:space="preserve"> ลูกบิดทั่วไป หัวกลม </t>
  </si>
  <si>
    <t xml:space="preserve"> ลูกบิดห้องน้ำ หัวกลม </t>
  </si>
  <si>
    <t xml:space="preserve"> งานประตู หน้าต่าง </t>
  </si>
  <si>
    <t>: 2.40 x 1.40 ม. (พร้อมวงกบอลูมิเนียมและอุปกรณ์)</t>
  </si>
  <si>
    <t xml:space="preserve"> : 1.25 x 1.40 ม. (พร้อมวงกบอลูมิเนียมและอุปกรณ์)</t>
  </si>
  <si>
    <t xml:space="preserve"> มีช่องแสงกระจกปิดตาย แบ่ง 2 ช่อง ด้านล่าง</t>
  </si>
  <si>
    <t xml:space="preserve"> : 1.25 x 2.05 ม. (พร้อมวงกบอลูมิเนียมและอุปกรณ์)</t>
  </si>
  <si>
    <t xml:space="preserve"> มีช่องแสงกระจกปิดตาย แบ่ง 1 ช่อง ด้านล่าง</t>
  </si>
  <si>
    <t xml:space="preserve"> : 0.70 x 2.05 ม. (พร้อมวงกบอลูมิเนียมและอุปกรณ์)</t>
  </si>
  <si>
    <t xml:space="preserve"> : 0.70 x 1.40 ม. (พร้อมวงกบอลูมิเนียมและอุปกรณ์)</t>
  </si>
  <si>
    <t xml:space="preserve"> ช่อง มีช่องแสงกระจกปิดตาย แบ่ง 1 ช่อง ด้านล่าง</t>
  </si>
  <si>
    <t xml:space="preserve"> : 0.60 x 2.05 ม. (พร้อมวงกบอลูมิเนียมและอุปกรณ์)</t>
  </si>
  <si>
    <t xml:space="preserve"> : 0.60 x 1.15 ม. (พร้อมวงกบอลูมิเนียมและอุปกรณ์)</t>
  </si>
  <si>
    <t xml:space="preserve"> มีช่องแสงกระจกปิดตาย แบ่ง 2 ช่อง ด้านล่างและบน</t>
  </si>
  <si>
    <t xml:space="preserve"> : 1.65 x 2.70 ม. (พร้อมวงกบอลูมิเนียมและอุปกรณ์)</t>
  </si>
  <si>
    <t xml:space="preserve"> งานสุขภัณห้องน้ำ </t>
  </si>
  <si>
    <t xml:space="preserve"> ชักโครกแบบนั่งราบมีถังพักน้ำ</t>
  </si>
  <si>
    <t xml:space="preserve"> สายชำระ พร้อมสต๊อปวาว์ล</t>
  </si>
  <si>
    <t xml:space="preserve"> เคาน์เตอร์ ค.ส.ล.อ่างล้างหน้า </t>
  </si>
  <si>
    <t xml:space="preserve"> อ่างล้างหน้าแบบฝังเคาน์เตอร์</t>
  </si>
  <si>
    <t xml:space="preserve"> ก็อกอ่างล้างหน้า</t>
  </si>
  <si>
    <t xml:space="preserve"> อุปกรณ์ท่อน้ำทิ้ง ,สายน้ำดี</t>
  </si>
  <si>
    <t xml:space="preserve"> ชุดฝักบัวอาบน้ำ พร้อมอุปกรณ์</t>
  </si>
  <si>
    <t xml:space="preserve"> ที่ใส่สบู่ แบบฝังผนัง</t>
  </si>
  <si>
    <t xml:space="preserve"> ที่ใส่กระดาษชำระ แบบฝังผนัง</t>
  </si>
  <si>
    <t xml:space="preserve"> ราวพาดผ้าเช็ดตัว</t>
  </si>
  <si>
    <t xml:space="preserve"> กระจกเงา</t>
  </si>
  <si>
    <t xml:space="preserve"> ตะแกรงกรองผงกันกลิ่นขนาด  3 นิ้ว</t>
  </si>
  <si>
    <t xml:space="preserve"> งานระบบสุขาภิบาลและประปา</t>
  </si>
  <si>
    <t xml:space="preserve"> อุปกรณ์ท่อประปาห้องน้ำ </t>
  </si>
  <si>
    <t xml:space="preserve"> อุปกรณ์งานท่อน้ำทิ้งห้องน้ำ</t>
  </si>
  <si>
    <t xml:space="preserve"> อุปกรณ์งานท่อเมนน้ำประปา </t>
  </si>
  <si>
    <t xml:space="preserve"> ถังเก็บน้ำ 1,000 ลิตร</t>
  </si>
  <si>
    <t xml:space="preserve"> อุปกรณ์งานท่อเมนน้ำทิ้ง </t>
  </si>
  <si>
    <t xml:space="preserve"> ถังบำบัดน้ำเสีย 1,000 ลิตร</t>
  </si>
  <si>
    <t xml:space="preserve"> บ่อน้ำทิ้ง MH</t>
  </si>
  <si>
    <t xml:space="preserve"> บ่อดักขยะและดักไขมัน</t>
  </si>
  <si>
    <t>ห้อง</t>
  </si>
  <si>
    <t>ถัง/ชุด</t>
  </si>
  <si>
    <t>บ่อ</t>
  </si>
  <si>
    <t xml:space="preserve"> งานระบบไฟฟ้า</t>
  </si>
  <si>
    <t xml:space="preserve"> โคม Dawn Light 11w</t>
  </si>
  <si>
    <t xml:space="preserve"> โคมกลมหลอดฟลูออเรสเซนต์1 x 32w ฝาครอบสีใส</t>
  </si>
  <si>
    <t xml:space="preserve"> โคมหลอดฟลูออเรสเซนต์1 x 18w ฝาครอบสีใส</t>
  </si>
  <si>
    <t xml:space="preserve"> ชุดสวิทซ์ไฟฟ้าทางเดียว แบบฝังผนัง พร้อมบล็อค</t>
  </si>
  <si>
    <t xml:space="preserve"> ชุดสวิทซ์ไฟฟ้าสองทาง แบบฝังผนัง พร้อมบล็อค</t>
  </si>
  <si>
    <t xml:space="preserve"> เต้าเสียบไฟฟ้า 3P พร้อมหน้ากากและบล็อคฝังผนัง</t>
  </si>
  <si>
    <t xml:space="preserve"> เต้ารับสายโทรศัพท์</t>
  </si>
  <si>
    <t xml:space="preserve"> เต้ารับสายทีวี</t>
  </si>
  <si>
    <t xml:space="preserve"> กล่องต่อสายไฟ</t>
  </si>
  <si>
    <t xml:space="preserve"> ตู้คอนซูเมอร์ยูนิต 8 ช่อง </t>
  </si>
  <si>
    <t xml:space="preserve"> สายไฟฟ้าในอาคาร  ท่อร้อยสายและอุปกรณ์ยึด</t>
  </si>
  <si>
    <t xml:space="preserve"> งานสี</t>
  </si>
  <si>
    <t>งานทาสีฝ้าเพดาน</t>
  </si>
  <si>
    <t>งานทาสีภายนอก</t>
  </si>
  <si>
    <t>งานทาสีภายใน</t>
  </si>
  <si>
    <t>ก่อสร้างบ้านพักข้าราชการ ขนาด 2 ชั้น</t>
  </si>
  <si>
    <t>รวมหมวดงานรื้อถอน</t>
  </si>
  <si>
    <t>รื้อถอนอาคารเดิม</t>
  </si>
  <si>
    <t>รวมหมวดงานโครงสร้าง</t>
  </si>
  <si>
    <t>รวมหมวดงานงานสถาปัตย์</t>
  </si>
  <si>
    <t>ตัดหัวเสาเข็ม</t>
  </si>
  <si>
    <t>ประมาณราคาโดย</t>
  </si>
  <si>
    <t>: โครงการก่อสร้างบ้านพักข้าราชการ ขนาด 2 ชั้น</t>
  </si>
  <si>
    <t xml:space="preserve"> - งานตอกเสาเข็มทั้งหมดแล้วเสร็จ</t>
  </si>
  <si>
    <t xml:space="preserve"> - งานฐานราก คสล. แล้วเสร็จ</t>
  </si>
  <si>
    <t xml:space="preserve"> - งานโครงสร้าง คสล.ชั้น 1 แล้วเสร็จ</t>
  </si>
  <si>
    <t xml:space="preserve"> - งานโครงสร้าง คสล. ส่วนที่เหลือ  แล้วเสร็จ</t>
  </si>
  <si>
    <t xml:space="preserve"> - งานโครงหลังคาเหล็ก  แล้วเสร็จ</t>
  </si>
  <si>
    <t xml:space="preserve"> - งานมุงหลังคา แล้วเสร็จ</t>
  </si>
  <si>
    <t xml:space="preserve"> - งานก่อผนัง แล้วเสร็จ 90 %</t>
  </si>
  <si>
    <t xml:space="preserve"> - งานเดินท่อไฟฟ้าและท่อประปา ฝังนัง แล้วเสร็จ 90 %</t>
  </si>
  <si>
    <t xml:space="preserve"> - งานฉาบผนัง แล้วเสร็จ 90 %</t>
  </si>
  <si>
    <t xml:space="preserve"> - งานปูกระเบื้อง (ไม่รวมห้องน้ำ) แล้วเสร็จ</t>
  </si>
  <si>
    <t xml:space="preserve"> - งานติดตั้งฝ้าเพดาน แล้วเสร็จ</t>
  </si>
  <si>
    <t xml:space="preserve"> - งานกรุผนัง แล้วเสร็จ</t>
  </si>
  <si>
    <t xml:space="preserve"> - งานเดินสายไฟฟ้า 90 %</t>
  </si>
  <si>
    <t xml:space="preserve"> - งานติดตั้งประตู หน้าต่าง แล้วเสร็จ</t>
  </si>
  <si>
    <t xml:space="preserve"> - งานติดตั้งอุปกรณ์ไฟฟ้า แล้วเสร็จ</t>
  </si>
  <si>
    <t xml:space="preserve"> - งานทาสี แล้วเสร็จ</t>
  </si>
  <si>
    <t xml:space="preserve">                    (ลงชื่อ).............................................................ผู้ประมาณราคา</t>
  </si>
  <si>
    <t>งวดที่ 11</t>
  </si>
  <si>
    <t xml:space="preserve">      ( นายเกษม ราษฎร์ธนารักษ์)</t>
  </si>
  <si>
    <t xml:space="preserve">      ช่างก่อสร้าง ช4</t>
  </si>
  <si>
    <t>(นายเกษม ราษฎร์ธนารักษ์)</t>
  </si>
  <si>
    <t>ที่ราชพัสดุทำเบียนเลขที่  ปข.3 ตำบลประจวบคีรีขันธ์ อำเภอเมืองประจวบคีรีขันธ์ จังหวัดประจวบคีรีขันธ์</t>
  </si>
  <si>
    <t>สำนักงานสรรพากรพื้นที่ประจวบคีรีขันธ์</t>
  </si>
  <si>
    <t>: ที่ราชพัสดุทำเบียนเลขที่  ปข.3 ตำบลประจวบคีรีขันธ์ อำเภอเมืองประจวบคีรีขันธ์ จังหวัดประจวบคีรีขันธ์</t>
  </si>
  <si>
    <t>: 057 เพกา สำนักการโยธา กรุงเทพมหานคร</t>
  </si>
  <si>
    <t>งานทดสอบการรับน้ำหนักของชั้นดิน (Boring Test)</t>
  </si>
  <si>
    <t>ส่วนราชการ    สำนักงานโยธาธิการและผังเมืองจังหวัดประจวบคีรีขันธ์    กรมโยธาธิการและผังเมือง</t>
  </si>
  <si>
    <t>ประมาณราคากลางค่าก่อสร้าง</t>
  </si>
  <si>
    <t>โครงการก่อสร้างบ้านพักข้าราชการระดับ 9  ขนาด 2 ชั้น</t>
  </si>
  <si>
    <t>ที่ราชพัสดุทำเบียนเลขที่  ปข.3</t>
  </si>
  <si>
    <t>สำนักการโยธา กรุงเทพมหานคร</t>
  </si>
  <si>
    <r>
      <t>เจ้าของโครงการ</t>
    </r>
    <r>
      <rPr>
        <b/>
        <sz val="14"/>
        <rFont val="TH Sarabun New"/>
        <family val="2"/>
      </rPr>
      <t xml:space="preserve">  </t>
    </r>
  </si>
  <si>
    <r>
      <t xml:space="preserve"> </t>
    </r>
    <r>
      <rPr>
        <b/>
        <sz val="14"/>
        <rFont val="TH Sarabun New"/>
        <family val="2"/>
      </rPr>
      <t>ป1</t>
    </r>
    <r>
      <rPr>
        <sz val="14"/>
        <rFont val="TH Sarabun New"/>
        <family val="2"/>
      </rPr>
      <t xml:space="preserve"> : ประตูกระจกบานเลื่อนสไลด์สลับ มีช่องแสง</t>
    </r>
  </si>
  <si>
    <r>
      <t xml:space="preserve"> </t>
    </r>
    <r>
      <rPr>
        <b/>
        <sz val="14"/>
        <rFont val="TH Sarabun New"/>
        <family val="2"/>
      </rPr>
      <t>ป2</t>
    </r>
    <r>
      <rPr>
        <sz val="14"/>
        <rFont val="TH Sarabun New"/>
        <family val="2"/>
      </rPr>
      <t xml:space="preserve"> : ประตูกระจกบานเลื่อนสไลด์ แบ่ง 4 ช่อง </t>
    </r>
  </si>
  <si>
    <r>
      <t xml:space="preserve"> </t>
    </r>
    <r>
      <rPr>
        <b/>
        <sz val="14"/>
        <rFont val="TH Sarabun New"/>
        <family val="2"/>
      </rPr>
      <t>ป3</t>
    </r>
    <r>
      <rPr>
        <sz val="14"/>
        <rFont val="TH Sarabun New"/>
        <family val="2"/>
      </rPr>
      <t xml:space="preserve"> : ประตูกระจกบานเลื่อนสไลด์สลับ </t>
    </r>
  </si>
  <si>
    <r>
      <t xml:space="preserve"> </t>
    </r>
    <r>
      <rPr>
        <b/>
        <sz val="14"/>
        <rFont val="TH Sarabun New"/>
        <family val="2"/>
      </rPr>
      <t>ป4</t>
    </r>
    <r>
      <rPr>
        <sz val="14"/>
        <rFont val="TH Sarabun New"/>
        <family val="2"/>
      </rPr>
      <t xml:space="preserve"> : ประตูกระจกบานเลื่อนสไลด์สลับ </t>
    </r>
  </si>
  <si>
    <r>
      <t xml:space="preserve"> </t>
    </r>
    <r>
      <rPr>
        <b/>
        <sz val="14"/>
        <rFont val="TH Sarabun New"/>
        <family val="2"/>
      </rPr>
      <t>ป5</t>
    </r>
    <r>
      <rPr>
        <sz val="14"/>
        <rFont val="TH Sarabun New"/>
        <family val="2"/>
      </rPr>
      <t xml:space="preserve"> : ประตูไม้สักบานเกล็ดบานเลื่อนสไลด์สลับ </t>
    </r>
  </si>
  <si>
    <r>
      <t xml:space="preserve"> </t>
    </r>
    <r>
      <rPr>
        <b/>
        <sz val="14"/>
        <rFont val="TH Sarabun New"/>
        <family val="2"/>
      </rPr>
      <t>ป6</t>
    </r>
    <r>
      <rPr>
        <sz val="14"/>
        <rFont val="TH Sarabun New"/>
        <family val="2"/>
      </rPr>
      <t xml:space="preserve"> : ประตูบานเปิดผลักเดี่ยวไม้สัก : 0.80 x 2.25 ม.  </t>
    </r>
  </si>
  <si>
    <r>
      <t xml:space="preserve"> </t>
    </r>
    <r>
      <rPr>
        <b/>
        <sz val="14"/>
        <rFont val="TH Sarabun New"/>
        <family val="2"/>
      </rPr>
      <t>ป7</t>
    </r>
    <r>
      <rPr>
        <sz val="14"/>
        <rFont val="TH Sarabun New"/>
        <family val="2"/>
      </rPr>
      <t xml:space="preserve"> : ประตูบานเปิดผลักเดี่ยวไม้สัก : 0.80 x 2.25 ม.  </t>
    </r>
  </si>
  <si>
    <r>
      <t xml:space="preserve"> </t>
    </r>
    <r>
      <rPr>
        <b/>
        <sz val="14"/>
        <rFont val="TH Sarabun New"/>
        <family val="2"/>
      </rPr>
      <t>ป8</t>
    </r>
    <r>
      <rPr>
        <sz val="14"/>
        <rFont val="TH Sarabun New"/>
        <family val="2"/>
      </rPr>
      <t xml:space="preserve"> : ประตูบานเปิดผลักเดี่ยวไม้สัก : 0.80 x 2.25 ม.  </t>
    </r>
  </si>
  <si>
    <r>
      <t xml:space="preserve"> </t>
    </r>
    <r>
      <rPr>
        <b/>
        <sz val="14"/>
        <rFont val="TH Sarabun New"/>
        <family val="2"/>
      </rPr>
      <t>ป9</t>
    </r>
    <r>
      <rPr>
        <sz val="14"/>
        <rFont val="TH Sarabun New"/>
        <family val="2"/>
      </rPr>
      <t xml:space="preserve"> : ประตูบานเปิดผลักเดี่ยวไม้สัก : 0.80 x 2.25 ม.  </t>
    </r>
  </si>
  <si>
    <r>
      <t xml:space="preserve"> </t>
    </r>
    <r>
      <rPr>
        <b/>
        <sz val="14"/>
        <rFont val="TH Sarabun New"/>
        <family val="2"/>
      </rPr>
      <t>น1</t>
    </r>
    <r>
      <rPr>
        <sz val="14"/>
        <rFont val="TH Sarabun New"/>
        <family val="2"/>
      </rPr>
      <t xml:space="preserve"> : หน้าต่างกระจกบานเลื่อนสไลด์ แบ่ง 4 ช่อง </t>
    </r>
  </si>
  <si>
    <r>
      <t xml:space="preserve"> </t>
    </r>
    <r>
      <rPr>
        <b/>
        <sz val="14"/>
        <rFont val="TH Sarabun New"/>
        <family val="2"/>
      </rPr>
      <t>น2</t>
    </r>
    <r>
      <rPr>
        <sz val="14"/>
        <rFont val="TH Sarabun New"/>
        <family val="2"/>
      </rPr>
      <t xml:space="preserve"> : หน้าต่างกระจกบานเลื่อนสไลด์สลับ แบ่ง 2 ช่อง</t>
    </r>
  </si>
  <si>
    <r>
      <t xml:space="preserve"> </t>
    </r>
    <r>
      <rPr>
        <b/>
        <sz val="14"/>
        <rFont val="TH Sarabun New"/>
        <family val="2"/>
      </rPr>
      <t>น3</t>
    </r>
    <r>
      <rPr>
        <sz val="14"/>
        <rFont val="TH Sarabun New"/>
        <family val="2"/>
      </rPr>
      <t xml:space="preserve"> : หน้าต่างกระจกบานเลื่อนสไลด์สลับ แบ่ง 2 ช่อง</t>
    </r>
  </si>
  <si>
    <r>
      <t xml:space="preserve"> </t>
    </r>
    <r>
      <rPr>
        <b/>
        <sz val="14"/>
        <rFont val="TH Sarabun New"/>
        <family val="2"/>
      </rPr>
      <t>น4</t>
    </r>
    <r>
      <rPr>
        <sz val="14"/>
        <rFont val="TH Sarabun New"/>
        <family val="2"/>
      </rPr>
      <t xml:space="preserve"> : หน้าต่างกระจกบานปิดผลักบ้าง แบ่ง 1 ช่อง</t>
    </r>
  </si>
  <si>
    <r>
      <t xml:space="preserve"> </t>
    </r>
    <r>
      <rPr>
        <b/>
        <sz val="14"/>
        <rFont val="TH Sarabun New"/>
        <family val="2"/>
      </rPr>
      <t>น5</t>
    </r>
    <r>
      <rPr>
        <sz val="14"/>
        <rFont val="TH Sarabun New"/>
        <family val="2"/>
      </rPr>
      <t xml:space="preserve"> : หน้าต่างกระจกบานปิดผลักบ้าง แบ่ง 1 ช่อง</t>
    </r>
  </si>
  <si>
    <r>
      <t xml:space="preserve"> </t>
    </r>
    <r>
      <rPr>
        <b/>
        <sz val="14"/>
        <rFont val="TH Sarabun New"/>
        <family val="2"/>
      </rPr>
      <t>น6</t>
    </r>
    <r>
      <rPr>
        <sz val="14"/>
        <rFont val="TH Sarabun New"/>
        <family val="2"/>
      </rPr>
      <t xml:space="preserve"> : หน้าต่าง(ห้องน้ำ)กระจกบานปิดผลักบ้าง แบ่ง 1 </t>
    </r>
  </si>
  <si>
    <r>
      <t xml:space="preserve"> </t>
    </r>
    <r>
      <rPr>
        <b/>
        <sz val="14"/>
        <rFont val="TH Sarabun New"/>
        <family val="2"/>
      </rPr>
      <t>น7</t>
    </r>
    <r>
      <rPr>
        <sz val="14"/>
        <rFont val="TH Sarabun New"/>
        <family val="2"/>
      </rPr>
      <t xml:space="preserve"> : หน้าต่างบานกระทุ้งกระจกห้องน้ำ แบ่ง 1 ช่อง </t>
    </r>
  </si>
  <si>
    <r>
      <t xml:space="preserve"> </t>
    </r>
    <r>
      <rPr>
        <b/>
        <sz val="14"/>
        <rFont val="TH Sarabun New"/>
        <family val="2"/>
      </rPr>
      <t>น8</t>
    </r>
    <r>
      <rPr>
        <sz val="14"/>
        <rFont val="TH Sarabun New"/>
        <family val="2"/>
      </rPr>
      <t xml:space="preserve"> : หน้าต่างกระจกบานเลื่อนสไลด์สลับ แบ่ง 2 ช่อง</t>
    </r>
  </si>
  <si>
    <t>คณะกรรมการกำหนดราคากลาง</t>
  </si>
  <si>
    <t>ประธานกรรมการ</t>
  </si>
  <si>
    <t>กรรมการ</t>
  </si>
  <si>
    <t>(นางกนกวรรณ เกตด้วง)</t>
  </si>
  <si>
    <t>นักวิชาการสรรพากรชำนาญการพิเศษ</t>
  </si>
  <si>
    <t>ช่างก่อสร้าง ช๔</t>
  </si>
  <si>
    <t>(นางสาวเยาวภา บุญนำ)</t>
  </si>
  <si>
    <t>เจ้าพนักงานสรรพากรชำนาญงาน</t>
  </si>
  <si>
    <t xml:space="preserve"> - ตามคำสั่งคณะกรรมการร่างขอบเขตงานหรือรายละเอียดคุณลักษณะเฉพาะของพัสดุที่จะจ้างและกำหนดรูปแบบรายการก่อสร้างพร้อมกำหนดราคากลางงาน </t>
  </si>
  <si>
    <t>เกษม</t>
  </si>
  <si>
    <t>จำนวนงวดงาน :  11 งวด                          ระยะเวลา : 190 วัน                                 ค่าก่อสร้าง : ๑๐๐%</t>
  </si>
  <si>
    <t xml:space="preserve"> - งานติดตั้งสุขภัณฑ์ แล้วเสร็จ</t>
  </si>
  <si>
    <t xml:space="preserve">   ก่อสร้างพร้อมกำหนดราคากลางการจ้างก่อสร้างบ้านพักสรรพากรพื้นที่ประจวบคีรีขันธ์ ที่ (สท.ประจวบคีรีขันธ์) ๒๐๑/๒๕๖๘ ลงวันที่ ๓๐ กันยายน ๒๕๖๘</t>
  </si>
  <si>
    <t xml:space="preserve"> - ราคาวัสดุก่อสร้างตามราคาของสำนักงานพาณิชย์จังหวัดประจวบคีรีขันธ์และจังหวัดเพชรบุรี เดือนกันยายน ๒๕๖๘ และราคาสืบค้น</t>
  </si>
  <si>
    <t>พฤศจิกายน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</si>
</sst>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#,##0.00_ ;\-#,##0.00\ "/>
    <numFmt numFmtId="166" formatCode="0.0000"/>
    <numFmt numFmtId="167" formatCode="_(* #,##0.0000_);_(* \(#,##0.0000\);_(* &quot;-&quot;??_);_(@_)"/>
    <numFmt numFmtId="168" formatCode="_-* #,##0.0000_-;\-* #,##0.0000_-;_-* &quot;-&quot;??_-;_-@_-"/>
    <numFmt numFmtId="169" formatCode="[$-D07041E]d\ mmmm\ yyyy;@"/>
    <numFmt numFmtId="170" formatCode="0.0"/>
    <numFmt numFmtId="171" formatCode="General_)"/>
    <numFmt numFmtId="172" formatCode="#,##0.000000&quot; &quot;"/>
    <numFmt numFmtId="173" formatCode="dd\-mm\-yy"/>
    <numFmt numFmtId="174" formatCode="#,###&quot;   &quot;"/>
    <numFmt numFmtId="175" formatCode="&quot;฿&quot;\t#,##0_);\(&quot;฿&quot;\t#,##0\)"/>
    <numFmt numFmtId="176" formatCode="\t0.00E+00"/>
    <numFmt numFmtId="177" formatCode="#,##0.0_);\(#,##0.0\)"/>
    <numFmt numFmtId="178" formatCode="_(&quot;$&quot;* #,##0.000_);_(&quot;$&quot;* \(#,##0.000\);_(&quot;$&quot;* &quot;-&quot;??_);_(@_)"/>
    <numFmt numFmtId="179" formatCode="0.0&quot;  &quot;"/>
    <numFmt numFmtId="180" formatCode="&quot;ฃ&quot;#,##0;[Red]\-&quot;ฃ&quot;#,##0"/>
    <numFmt numFmtId="181" formatCode="dd\-mmm\-yy_)"/>
    <numFmt numFmtId="182" formatCode="#."/>
    <numFmt numFmtId="183" formatCode="0.0%"/>
    <numFmt numFmtId="184" formatCode="_-* #,##0.00000_-;\-* #,##0.00000_-;_-* &quot;-&quot;?????_-;_-@_-"/>
    <numFmt numFmtId="185" formatCode="0.000"/>
    <numFmt numFmtId="186" formatCode="m/d/yy\ hh:mm"/>
    <numFmt numFmtId="187" formatCode="_(&quot;$&quot;* #,##0.0000_);_(&quot;$&quot;* \(#,##0.0000\);_(&quot;$&quot;* &quot;-&quot;??_);_(@_)"/>
    <numFmt numFmtId="188" formatCode="_-* #,##0.000_-;\-* #,##0.000_-;_-* &quot;-&quot;??_-;_-@_-"/>
    <numFmt numFmtId="189" formatCode="_-* #,##0_-;\-* #,##0_-;_-* &quot;-&quot;??_-;_-@_-"/>
    <numFmt numFmtId="190" formatCode="[$-107041E]d\ mmmm\ yyyy;@"/>
    <numFmt numFmtId="191" formatCode="_(* #,##0_);_(* \(#,##0\);_(* &quot;-&quot;??_);_(@_)"/>
  </numFmts>
  <fonts count="100">
    <font>
      <sz val="10"/>
      <name val="Arial"/>
      <charset val="222"/>
    </font>
    <font>
      <sz val="10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4"/>
      <color indexed="43"/>
      <name val="BrowalliaUPC"/>
      <family val="2"/>
      <charset val="222"/>
    </font>
    <font>
      <sz val="14"/>
      <name val="BrowalliaUPC"/>
      <family val="2"/>
      <charset val="222"/>
    </font>
    <font>
      <b/>
      <sz val="14"/>
      <name val="BrowalliaUPC"/>
      <family val="2"/>
      <charset val="222"/>
    </font>
    <font>
      <b/>
      <sz val="16"/>
      <name val="BrowalliaUPC"/>
      <family val="2"/>
      <charset val="222"/>
    </font>
    <font>
      <u/>
      <sz val="10"/>
      <color indexed="12"/>
      <name val="Arial"/>
      <family val="2"/>
    </font>
    <font>
      <b/>
      <sz val="14"/>
      <name val="BrowalliaUPC"/>
      <family val="2"/>
    </font>
    <font>
      <sz val="14"/>
      <name val="Cordia New"/>
      <family val="2"/>
    </font>
    <font>
      <sz val="14"/>
      <name val="SV Rojchana"/>
    </font>
    <font>
      <sz val="14"/>
      <name val="AngsanaUPC"/>
      <family val="1"/>
      <charset val="222"/>
    </font>
    <font>
      <sz val="10"/>
      <name val="Helv"/>
      <family val="2"/>
    </font>
    <font>
      <sz val="16"/>
      <name val="DilleniaUPC"/>
      <family val="1"/>
      <charset val="222"/>
    </font>
    <font>
      <sz val="11"/>
      <name val="?? ?????"/>
      <family val="3"/>
      <charset val="255"/>
    </font>
    <font>
      <sz val="11"/>
      <name val="??"/>
      <family val="1"/>
    </font>
    <font>
      <sz val="12"/>
      <name val="Helv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b/>
      <i/>
      <sz val="24"/>
      <color indexed="49"/>
      <name val="Arial Narrow"/>
      <family val="2"/>
    </font>
    <font>
      <sz val="11"/>
      <color indexed="8"/>
      <name val="Cordia New"/>
      <family val="2"/>
      <charset val="222"/>
    </font>
    <font>
      <sz val="11"/>
      <color indexed="9"/>
      <name val="Cordia New"/>
      <family val="2"/>
      <charset val="222"/>
    </font>
    <font>
      <sz val="14"/>
      <color indexed="9"/>
      <name val="Angsana New"/>
      <family val="2"/>
      <charset val="222"/>
    </font>
    <font>
      <sz val="11"/>
      <color indexed="20"/>
      <name val="Tahoma"/>
      <family val="2"/>
      <charset val="222"/>
    </font>
    <font>
      <sz val="12"/>
      <name val="Times New Roman"/>
      <family val="1"/>
    </font>
    <font>
      <sz val="12"/>
      <name val="????"/>
      <charset val="136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2"/>
      <name val="EucrosiaUPC"/>
      <family val="1"/>
    </font>
    <font>
      <sz val="14"/>
      <name val="AngsanaUPC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b/>
      <sz val="14"/>
      <name val="AngsanaUPC"/>
      <family val="1"/>
      <charset val="222"/>
    </font>
    <font>
      <b/>
      <sz val="11"/>
      <color indexed="8"/>
      <name val="Cordia New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b/>
      <sz val="1"/>
      <color indexed="16"/>
      <name val="Courier"/>
      <family val="3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sz val="7"/>
      <name val="Small Fonts"/>
      <family val="2"/>
    </font>
    <font>
      <b/>
      <sz val="11"/>
      <color indexed="63"/>
      <name val="Tahoma"/>
      <family val="2"/>
      <charset val="222"/>
    </font>
    <font>
      <sz val="14"/>
      <name val="Cordia New"/>
      <family val="3"/>
    </font>
    <font>
      <b/>
      <i/>
      <sz val="18"/>
      <color indexed="28"/>
      <name val="AngsanaUPC"/>
      <family val="1"/>
    </font>
    <font>
      <b/>
      <sz val="18"/>
      <color indexed="62"/>
      <name val="Angsana New"/>
      <family val="2"/>
      <charset val="222"/>
    </font>
    <font>
      <sz val="14"/>
      <color indexed="8"/>
      <name val="CordiaUPC"/>
      <family val="2"/>
      <charset val="222"/>
    </font>
    <font>
      <b/>
      <sz val="18"/>
      <color indexed="56"/>
      <name val="Tahoma"/>
      <family val="2"/>
      <charset val="222"/>
    </font>
    <font>
      <b/>
      <sz val="24"/>
      <name val="AngsanaUPC"/>
      <family val="1"/>
      <charset val="222"/>
    </font>
    <font>
      <sz val="11"/>
      <color indexed="10"/>
      <name val="Tahoma"/>
      <family val="2"/>
      <charset val="222"/>
    </font>
    <font>
      <sz val="16"/>
      <color indexed="8"/>
      <name val="Calibri"/>
      <family val="2"/>
    </font>
    <font>
      <sz val="16"/>
      <name val="Cordia New"/>
      <family val="2"/>
    </font>
    <font>
      <sz val="16"/>
      <name val="Angsana New"/>
      <family val="1"/>
    </font>
    <font>
      <sz val="12"/>
      <name val="นูลมรผ"/>
      <charset val="129"/>
    </font>
    <font>
      <sz val="11"/>
      <color indexed="8"/>
      <name val="Calibri"/>
      <family val="2"/>
      <charset val="222"/>
    </font>
    <font>
      <sz val="11"/>
      <color theme="1"/>
      <name val="Calibri"/>
      <family val="2"/>
      <charset val="222"/>
      <scheme val="minor"/>
    </font>
    <font>
      <sz val="12"/>
      <name val="นูลมรผ"/>
    </font>
    <font>
      <b/>
      <sz val="12"/>
      <name val="AngsanaUPC"/>
      <family val="1"/>
      <charset val="222"/>
    </font>
    <font>
      <b/>
      <sz val="12"/>
      <color indexed="12"/>
      <name val="AngsanaUPC"/>
      <family val="1"/>
      <charset val="222"/>
    </font>
    <font>
      <sz val="12"/>
      <name val="AngsanaUPC"/>
      <family val="1"/>
      <charset val="222"/>
    </font>
    <font>
      <b/>
      <sz val="15"/>
      <name val="AngsanaUPC"/>
      <family val="1"/>
      <charset val="222"/>
    </font>
    <font>
      <sz val="14"/>
      <color indexed="12"/>
      <name val="AngsanaUPC"/>
      <family val="1"/>
    </font>
    <font>
      <sz val="10"/>
      <name val="Arial"/>
      <family val="2"/>
    </font>
    <font>
      <b/>
      <sz val="14"/>
      <color rgb="FFFF0000"/>
      <name val="BrowalliaUPC"/>
      <family val="2"/>
    </font>
    <font>
      <b/>
      <sz val="18"/>
      <name val="Angsana New"/>
      <family val="1"/>
    </font>
    <font>
      <sz val="16"/>
      <name val="BrowalliaUPC"/>
      <family val="2"/>
      <charset val="222"/>
    </font>
    <font>
      <b/>
      <sz val="16"/>
      <name val="Angsana New"/>
      <family val="1"/>
    </font>
    <font>
      <b/>
      <sz val="16"/>
      <color indexed="10"/>
      <name val="AngsanaUPC"/>
      <family val="1"/>
    </font>
    <font>
      <b/>
      <sz val="16"/>
      <name val="AngsanaUPC"/>
      <family val="1"/>
    </font>
    <font>
      <u/>
      <sz val="16"/>
      <color indexed="12"/>
      <name val="Arial"/>
      <family val="2"/>
      <charset val="222"/>
    </font>
    <font>
      <b/>
      <sz val="16"/>
      <color rgb="FF0000FF"/>
      <name val="AngsanaUPC"/>
      <family val="1"/>
    </font>
    <font>
      <b/>
      <sz val="16"/>
      <color indexed="8"/>
      <name val="AngsanaUPC"/>
      <family val="1"/>
    </font>
    <font>
      <b/>
      <sz val="14"/>
      <color indexed="10"/>
      <name val="BrowalliaUPC"/>
      <family val="2"/>
    </font>
    <font>
      <sz val="12"/>
      <name val="BrowalliaUPC"/>
      <family val="2"/>
      <charset val="222"/>
    </font>
    <font>
      <b/>
      <sz val="14"/>
      <name val="Angsana New"/>
      <family val="1"/>
    </font>
    <font>
      <sz val="14"/>
      <name val="Angsana New"/>
      <family val="1"/>
    </font>
    <font>
      <b/>
      <sz val="14"/>
      <color rgb="FF0000FF"/>
      <name val="Angsana New"/>
      <family val="1"/>
    </font>
    <font>
      <sz val="19.600000000000001"/>
      <name val="Angsana New"/>
      <family val="1"/>
    </font>
    <font>
      <sz val="14"/>
      <color rgb="FFC00000"/>
      <name val="Angsana New"/>
      <family val="1"/>
    </font>
    <font>
      <sz val="14"/>
      <color rgb="FF0000FF"/>
      <name val="Angsana New"/>
      <family val="1"/>
    </font>
    <font>
      <sz val="14"/>
      <color rgb="FFFF0000"/>
      <name val="BrowalliaUPC"/>
      <family val="2"/>
      <charset val="222"/>
    </font>
    <font>
      <sz val="16"/>
      <name val="TH Sarabun New"/>
      <family val="2"/>
    </font>
    <font>
      <b/>
      <sz val="16"/>
      <name val="TH Sarabun New"/>
      <family val="2"/>
    </font>
    <font>
      <sz val="16"/>
      <color theme="1"/>
      <name val="TH Sarabun New"/>
      <family val="2"/>
    </font>
    <font>
      <u val="singleAccounting"/>
      <sz val="16"/>
      <color theme="1"/>
      <name val="TH Sarabun New"/>
      <family val="2"/>
    </font>
    <font>
      <sz val="10"/>
      <name val="Arial"/>
      <family val="2"/>
      <charset val="222"/>
    </font>
    <font>
      <sz val="14"/>
      <name val="TH Sarabun New"/>
      <family val="2"/>
    </font>
    <font>
      <b/>
      <sz val="14"/>
      <name val="TH Sarabun New"/>
      <family val="2"/>
    </font>
    <font>
      <b/>
      <u/>
      <sz val="14"/>
      <name val="TH Sarabun New"/>
      <family val="2"/>
    </font>
    <font>
      <sz val="13"/>
      <name val="TH Sarabun New"/>
      <family val="2"/>
    </font>
    <font>
      <b/>
      <sz val="18"/>
      <name val="TH Sarabun New"/>
      <family val="2"/>
    </font>
    <font>
      <sz val="10"/>
      <name val="TH Sarabun New"/>
      <family val="2"/>
    </font>
    <font>
      <b/>
      <sz val="12"/>
      <name val="TH Sarabun New"/>
      <family val="2"/>
    </font>
    <font>
      <sz val="18"/>
      <name val="TH Sarabun New"/>
      <family val="2"/>
    </font>
    <font>
      <u/>
      <sz val="16"/>
      <color theme="1"/>
      <name val="TH Sarabun New"/>
      <family val="2"/>
    </font>
  </fonts>
  <fills count="5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3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11" fillId="0" borderId="0">
      <alignment vertical="center"/>
    </xf>
    <xf numFmtId="171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4" fontId="13" fillId="0" borderId="0" applyFont="0" applyFill="0" applyBorder="0" applyAlignment="0" applyProtection="0"/>
    <xf numFmtId="175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4" fontId="12" fillId="0" borderId="0" applyFon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0" fontId="16" fillId="0" borderId="0"/>
    <xf numFmtId="0" fontId="17" fillId="0" borderId="0"/>
    <xf numFmtId="9" fontId="1" fillId="2" borderId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9" fontId="12" fillId="0" borderId="0"/>
    <xf numFmtId="0" fontId="20" fillId="4" borderId="9">
      <alignment horizontal="centerContinuous" vertical="top"/>
    </xf>
    <xf numFmtId="0" fontId="19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3" fillId="22" borderId="0" applyNumberFormat="0" applyBorder="0" applyAlignment="0" applyProtection="0"/>
    <xf numFmtId="0" fontId="19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2" fillId="26" borderId="0" applyNumberFormat="0" applyBorder="0" applyAlignment="0" applyProtection="0"/>
    <xf numFmtId="0" fontId="23" fillId="27" borderId="0" applyNumberFormat="0" applyBorder="0" applyAlignment="0" applyProtection="0"/>
    <xf numFmtId="0" fontId="19" fillId="28" borderId="0" applyNumberFormat="0" applyBorder="0" applyAlignment="0" applyProtection="0"/>
    <xf numFmtId="0" fontId="21" fillId="24" borderId="0" applyNumberFormat="0" applyBorder="0" applyAlignment="0" applyProtection="0"/>
    <xf numFmtId="0" fontId="21" fillId="29" borderId="0" applyNumberFormat="0" applyBorder="0" applyAlignment="0" applyProtection="0"/>
    <xf numFmtId="0" fontId="22" fillId="25" borderId="0" applyNumberFormat="0" applyBorder="0" applyAlignment="0" applyProtection="0"/>
    <xf numFmtId="0" fontId="23" fillId="14" borderId="0" applyNumberFormat="0" applyBorder="0" applyAlignment="0" applyProtection="0"/>
    <xf numFmtId="0" fontId="19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5" borderId="0" applyNumberFormat="0" applyBorder="0" applyAlignment="0" applyProtection="0"/>
    <xf numFmtId="0" fontId="22" fillId="25" borderId="0" applyNumberFormat="0" applyBorder="0" applyAlignment="0" applyProtection="0"/>
    <xf numFmtId="0" fontId="23" fillId="30" borderId="0" applyNumberFormat="0" applyBorder="0" applyAlignment="0" applyProtection="0"/>
    <xf numFmtId="0" fontId="19" fillId="17" borderId="0" applyNumberFormat="0" applyBorder="0" applyAlignment="0" applyProtection="0"/>
    <xf numFmtId="0" fontId="21" fillId="31" borderId="0" applyNumberFormat="0" applyBorder="0" applyAlignment="0" applyProtection="0"/>
    <xf numFmtId="0" fontId="21" fillId="20" borderId="0" applyNumberFormat="0" applyBorder="0" applyAlignment="0" applyProtection="0"/>
    <xf numFmtId="0" fontId="22" fillId="21" borderId="0" applyNumberFormat="0" applyBorder="0" applyAlignment="0" applyProtection="0"/>
    <xf numFmtId="0" fontId="23" fillId="17" borderId="0" applyNumberFormat="0" applyBorder="0" applyAlignment="0" applyProtection="0"/>
    <xf numFmtId="0" fontId="19" fillId="27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2" fillId="32" borderId="0" applyNumberFormat="0" applyBorder="0" applyAlignment="0" applyProtection="0"/>
    <xf numFmtId="0" fontId="23" fillId="23" borderId="0" applyNumberFormat="0" applyBorder="0" applyAlignment="0" applyProtection="0"/>
    <xf numFmtId="0" fontId="24" fillId="6" borderId="0" applyNumberFormat="0" applyBorder="0" applyAlignment="0" applyProtection="0"/>
    <xf numFmtId="0" fontId="1" fillId="0" borderId="0" applyFill="0" applyBorder="0" applyAlignment="0"/>
    <xf numFmtId="177" fontId="13" fillId="0" borderId="0" applyFill="0" applyBorder="0" applyAlignment="0"/>
    <xf numFmtId="0" fontId="25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78" fontId="12" fillId="0" borderId="0" applyFill="0" applyBorder="0" applyAlignment="0"/>
    <xf numFmtId="179" fontId="14" fillId="0" borderId="0" applyFill="0" applyBorder="0" applyAlignment="0"/>
    <xf numFmtId="177" fontId="13" fillId="0" borderId="0" applyFill="0" applyBorder="0" applyAlignment="0"/>
    <xf numFmtId="0" fontId="27" fillId="33" borderId="39" applyNumberFormat="0" applyAlignment="0" applyProtection="0"/>
    <xf numFmtId="0" fontId="28" fillId="34" borderId="40" applyNumberFormat="0" applyAlignment="0" applyProtection="0"/>
    <xf numFmtId="178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6" fontId="12" fillId="0" borderId="0" applyFont="0" applyFill="0" applyBorder="0" applyAlignment="0" applyProtection="0"/>
    <xf numFmtId="180" fontId="29" fillId="0" borderId="0"/>
    <xf numFmtId="0" fontId="20" fillId="4" borderId="9">
      <alignment horizontal="centerContinuous" vertical="top"/>
    </xf>
    <xf numFmtId="177" fontId="13" fillId="0" borderId="0" applyFont="0" applyFill="0" applyBorder="0" applyAlignment="0" applyProtection="0"/>
    <xf numFmtId="181" fontId="30" fillId="0" borderId="0"/>
    <xf numFmtId="181" fontId="30" fillId="0" borderId="0"/>
    <xf numFmtId="181" fontId="30" fillId="0" borderId="0"/>
    <xf numFmtId="181" fontId="30" fillId="0" borderId="0"/>
    <xf numFmtId="181" fontId="30" fillId="0" borderId="0"/>
    <xf numFmtId="181" fontId="30" fillId="0" borderId="0"/>
    <xf numFmtId="181" fontId="30" fillId="0" borderId="0"/>
    <xf numFmtId="181" fontId="30" fillId="0" borderId="0"/>
    <xf numFmtId="181" fontId="30" fillId="0" borderId="0"/>
    <xf numFmtId="182" fontId="31" fillId="0" borderId="0">
      <protection locked="0"/>
    </xf>
    <xf numFmtId="14" fontId="32" fillId="0" borderId="0" applyFill="0" applyBorder="0" applyAlignment="0"/>
    <xf numFmtId="15" fontId="33" fillId="3" borderId="0">
      <alignment horizontal="centerContinuous"/>
    </xf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0" fontId="34" fillId="35" borderId="0" applyNumberFormat="0" applyBorder="0" applyAlignment="0" applyProtection="0"/>
    <xf numFmtId="0" fontId="34" fillId="36" borderId="0" applyNumberFormat="0" applyBorder="0" applyAlignment="0" applyProtection="0"/>
    <xf numFmtId="0" fontId="34" fillId="37" borderId="0" applyNumberFormat="0" applyBorder="0" applyAlignment="0" applyProtection="0"/>
    <xf numFmtId="178" fontId="12" fillId="0" borderId="0" applyFill="0" applyBorder="0" applyAlignment="0"/>
    <xf numFmtId="177" fontId="13" fillId="0" borderId="0" applyFill="0" applyBorder="0" applyAlignment="0"/>
    <xf numFmtId="178" fontId="12" fillId="0" borderId="0" applyFill="0" applyBorder="0" applyAlignment="0"/>
    <xf numFmtId="179" fontId="14" fillId="0" borderId="0" applyFill="0" applyBorder="0" applyAlignment="0"/>
    <xf numFmtId="177" fontId="13" fillId="0" borderId="0" applyFill="0" applyBorder="0" applyAlignment="0"/>
    <xf numFmtId="0" fontId="35" fillId="0" borderId="0" applyNumberFormat="0" applyFill="0" applyBorder="0" applyAlignment="0" applyProtection="0"/>
    <xf numFmtId="182" fontId="31" fillId="0" borderId="0">
      <protection locked="0"/>
    </xf>
    <xf numFmtId="0" fontId="36" fillId="7" borderId="0" applyNumberFormat="0" applyBorder="0" applyAlignment="0" applyProtection="0"/>
    <xf numFmtId="38" fontId="37" fillId="4" borderId="0" applyNumberFormat="0" applyBorder="0" applyAlignment="0" applyProtection="0"/>
    <xf numFmtId="0" fontId="38" fillId="0" borderId="41" applyNumberFormat="0" applyAlignment="0" applyProtection="0">
      <alignment horizontal="left" vertical="center"/>
    </xf>
    <xf numFmtId="0" fontId="38" fillId="0" borderId="10">
      <alignment horizontal="left" vertical="center"/>
    </xf>
    <xf numFmtId="0" fontId="39" fillId="0" borderId="42" applyNumberFormat="0" applyFill="0" applyAlignment="0" applyProtection="0"/>
    <xf numFmtId="0" fontId="40" fillId="0" borderId="43" applyNumberFormat="0" applyFill="0" applyAlignment="0" applyProtection="0"/>
    <xf numFmtId="0" fontId="41" fillId="0" borderId="44" applyNumberFormat="0" applyFill="0" applyAlignment="0" applyProtection="0"/>
    <xf numFmtId="0" fontId="41" fillId="0" borderId="0" applyNumberFormat="0" applyFill="0" applyBorder="0" applyAlignment="0" applyProtection="0"/>
    <xf numFmtId="182" fontId="42" fillId="0" borderId="0">
      <protection locked="0"/>
    </xf>
    <xf numFmtId="182" fontId="42" fillId="0" borderId="0">
      <protection locked="0"/>
    </xf>
    <xf numFmtId="0" fontId="43" fillId="10" borderId="39" applyNumberFormat="0" applyAlignment="0" applyProtection="0"/>
    <xf numFmtId="10" fontId="37" fillId="38" borderId="7" applyNumberFormat="0" applyBorder="0" applyAlignment="0" applyProtection="0"/>
    <xf numFmtId="0" fontId="43" fillId="10" borderId="39" applyNumberFormat="0" applyAlignment="0" applyProtection="0"/>
    <xf numFmtId="178" fontId="12" fillId="0" borderId="0" applyFill="0" applyBorder="0" applyAlignment="0"/>
    <xf numFmtId="177" fontId="13" fillId="0" borderId="0" applyFill="0" applyBorder="0" applyAlignment="0"/>
    <xf numFmtId="178" fontId="12" fillId="0" borderId="0" applyFill="0" applyBorder="0" applyAlignment="0"/>
    <xf numFmtId="179" fontId="14" fillId="0" borderId="0" applyFill="0" applyBorder="0" applyAlignment="0"/>
    <xf numFmtId="177" fontId="13" fillId="0" borderId="0" applyFill="0" applyBorder="0" applyAlignment="0"/>
    <xf numFmtId="0" fontId="44" fillId="0" borderId="45" applyNumberFormat="0" applyFill="0" applyAlignment="0" applyProtection="0"/>
    <xf numFmtId="0" fontId="45" fillId="39" borderId="0" applyNumberFormat="0" applyBorder="0" applyAlignment="0" applyProtection="0"/>
    <xf numFmtId="37" fontId="46" fillId="0" borderId="0"/>
    <xf numFmtId="184" fontId="1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0" borderId="0"/>
    <xf numFmtId="0" fontId="30" fillId="0" borderId="0"/>
    <xf numFmtId="0" fontId="12" fillId="0" borderId="0"/>
    <xf numFmtId="0" fontId="2" fillId="40" borderId="46" applyNumberFormat="0" applyFont="0" applyAlignment="0" applyProtection="0"/>
    <xf numFmtId="0" fontId="47" fillId="33" borderId="47" applyNumberFormat="0" applyAlignment="0" applyProtection="0"/>
    <xf numFmtId="0" fontId="48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8" fontId="12" fillId="0" borderId="0" applyFill="0" applyBorder="0" applyAlignment="0"/>
    <xf numFmtId="177" fontId="13" fillId="0" borderId="0" applyFill="0" applyBorder="0" applyAlignment="0"/>
    <xf numFmtId="178" fontId="12" fillId="0" borderId="0" applyFill="0" applyBorder="0" applyAlignment="0"/>
    <xf numFmtId="179" fontId="14" fillId="0" borderId="0" applyFill="0" applyBorder="0" applyAlignment="0"/>
    <xf numFmtId="177" fontId="13" fillId="0" borderId="0" applyFill="0" applyBorder="0" applyAlignment="0"/>
    <xf numFmtId="1" fontId="1" fillId="0" borderId="3" applyNumberFormat="0" applyFill="0" applyAlignment="0" applyProtection="0">
      <alignment horizontal="center" vertical="center"/>
    </xf>
    <xf numFmtId="0" fontId="49" fillId="2" borderId="0"/>
    <xf numFmtId="0" fontId="50" fillId="0" borderId="0" applyNumberFormat="0" applyFill="0" applyBorder="0" applyAlignment="0" applyProtection="0"/>
    <xf numFmtId="185" fontId="51" fillId="0" borderId="0">
      <alignment vertical="center"/>
    </xf>
    <xf numFmtId="49" fontId="32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52" fillId="0" borderId="0" applyNumberFormat="0" applyFill="0" applyBorder="0" applyAlignment="0" applyProtection="0"/>
    <xf numFmtId="3" fontId="53" fillId="0" borderId="48">
      <alignment horizontal="center"/>
    </xf>
    <xf numFmtId="186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188" fontId="55" fillId="0" borderId="0" applyFont="0" applyFill="0" applyBorder="0" applyAlignment="0" applyProtection="0"/>
    <xf numFmtId="7" fontId="12" fillId="0" borderId="0" applyFont="0" applyFill="0" applyBorder="0" applyAlignment="0" applyProtection="0"/>
    <xf numFmtId="188" fontId="55" fillId="0" borderId="0" applyFont="0" applyFill="0" applyBorder="0" applyAlignment="0" applyProtection="0"/>
    <xf numFmtId="8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6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6" fontId="30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 applyNumberFormat="0"/>
    <xf numFmtId="0" fontId="59" fillId="0" borderId="0"/>
    <xf numFmtId="0" fontId="57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2" fillId="0" borderId="0"/>
    <xf numFmtId="0" fontId="2" fillId="0" borderId="0"/>
    <xf numFmtId="0" fontId="57" fillId="0" borderId="0"/>
    <xf numFmtId="0" fontId="2" fillId="0" borderId="0"/>
    <xf numFmtId="0" fontId="57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57" fillId="0" borderId="0"/>
    <xf numFmtId="0" fontId="2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58" fillId="0" borderId="0"/>
    <xf numFmtId="9" fontId="6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4" fontId="60" fillId="0" borderId="0" applyFont="0" applyFill="0" applyBorder="0" applyAlignment="0" applyProtection="0"/>
    <xf numFmtId="0" fontId="1" fillId="0" borderId="0"/>
    <xf numFmtId="0" fontId="60" fillId="0" borderId="0"/>
    <xf numFmtId="164" fontId="60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0" fillId="0" borderId="0"/>
  </cellStyleXfs>
  <cellXfs count="463">
    <xf numFmtId="0" fontId="0" fillId="0" borderId="0" xfId="0"/>
    <xf numFmtId="0" fontId="63" fillId="0" borderId="27" xfId="0" applyFont="1" applyBorder="1" applyAlignment="1">
      <alignment horizontal="center"/>
    </xf>
    <xf numFmtId="0" fontId="62" fillId="0" borderId="63" xfId="0" applyFont="1" applyBorder="1" applyAlignment="1">
      <alignment horizontal="center"/>
    </xf>
    <xf numFmtId="0" fontId="63" fillId="0" borderId="4" xfId="0" applyFont="1" applyBorder="1" applyAlignment="1">
      <alignment horizontal="center"/>
    </xf>
    <xf numFmtId="0" fontId="62" fillId="0" borderId="4" xfId="0" applyFont="1" applyBorder="1" applyAlignment="1">
      <alignment horizontal="center"/>
    </xf>
    <xf numFmtId="0" fontId="33" fillId="0" borderId="65" xfId="0" applyFont="1" applyBorder="1" applyAlignment="1">
      <alignment horizontal="center"/>
    </xf>
    <xf numFmtId="0" fontId="65" fillId="0" borderId="66" xfId="0" applyFont="1" applyBorder="1"/>
    <xf numFmtId="0" fontId="30" fillId="0" borderId="67" xfId="0" applyFont="1" applyBorder="1"/>
    <xf numFmtId="0" fontId="30" fillId="0" borderId="15" xfId="0" applyFont="1" applyBorder="1"/>
    <xf numFmtId="0" fontId="66" fillId="0" borderId="15" xfId="0" applyFont="1" applyBorder="1"/>
    <xf numFmtId="0" fontId="30" fillId="0" borderId="16" xfId="0" applyFont="1" applyBorder="1" applyAlignment="1">
      <alignment horizontal="center"/>
    </xf>
    <xf numFmtId="0" fontId="30" fillId="0" borderId="68" xfId="0" applyFont="1" applyBorder="1"/>
    <xf numFmtId="0" fontId="33" fillId="0" borderId="69" xfId="0" applyFont="1" applyBorder="1" applyAlignment="1">
      <alignment horizontal="center"/>
    </xf>
    <xf numFmtId="0" fontId="33" fillId="0" borderId="16" xfId="0" applyFont="1" applyBorder="1"/>
    <xf numFmtId="0" fontId="30" fillId="0" borderId="16" xfId="0" applyFont="1" applyBorder="1"/>
    <xf numFmtId="164" fontId="30" fillId="0" borderId="15" xfId="1" applyFont="1" applyBorder="1"/>
    <xf numFmtId="0" fontId="30" fillId="0" borderId="15" xfId="0" applyFont="1" applyBorder="1" applyAlignment="1">
      <alignment horizontal="center"/>
    </xf>
    <xf numFmtId="164" fontId="66" fillId="0" borderId="15" xfId="0" applyNumberFormat="1" applyFont="1" applyBorder="1"/>
    <xf numFmtId="164" fontId="30" fillId="0" borderId="16" xfId="1" applyFont="1" applyBorder="1" applyAlignment="1"/>
    <xf numFmtId="0" fontId="64" fillId="0" borderId="68" xfId="0" applyFont="1" applyBorder="1" applyAlignment="1">
      <alignment horizontal="center"/>
    </xf>
    <xf numFmtId="0" fontId="30" fillId="0" borderId="70" xfId="0" applyFont="1" applyBorder="1"/>
    <xf numFmtId="0" fontId="30" fillId="0" borderId="13" xfId="0" applyFont="1" applyBorder="1"/>
    <xf numFmtId="164" fontId="66" fillId="0" borderId="34" xfId="0" applyNumberFormat="1" applyFont="1" applyBorder="1"/>
    <xf numFmtId="164" fontId="66" fillId="0" borderId="34" xfId="1" applyFont="1" applyBorder="1"/>
    <xf numFmtId="168" fontId="66" fillId="0" borderId="15" xfId="1" applyNumberFormat="1" applyFont="1" applyBorder="1"/>
    <xf numFmtId="0" fontId="30" fillId="0" borderId="71" xfId="0" applyFont="1" applyBorder="1"/>
    <xf numFmtId="0" fontId="30" fillId="0" borderId="72" xfId="0" applyFont="1" applyBorder="1"/>
    <xf numFmtId="0" fontId="30" fillId="0" borderId="73" xfId="0" applyFont="1" applyBorder="1"/>
    <xf numFmtId="189" fontId="30" fillId="0" borderId="74" xfId="1" applyNumberFormat="1" applyFont="1" applyBorder="1"/>
    <xf numFmtId="0" fontId="30" fillId="0" borderId="74" xfId="0" applyFont="1" applyBorder="1" applyAlignment="1">
      <alignment horizontal="center"/>
    </xf>
    <xf numFmtId="0" fontId="66" fillId="0" borderId="74" xfId="0" applyFont="1" applyBorder="1" applyAlignment="1">
      <alignment horizontal="center"/>
    </xf>
    <xf numFmtId="189" fontId="33" fillId="0" borderId="73" xfId="1" applyNumberFormat="1" applyFont="1" applyBorder="1" applyAlignment="1"/>
    <xf numFmtId="0" fontId="33" fillId="0" borderId="75" xfId="0" applyFont="1" applyBorder="1"/>
    <xf numFmtId="0" fontId="33" fillId="0" borderId="70" xfId="0" applyFont="1" applyBorder="1" applyAlignment="1">
      <alignment horizontal="center"/>
    </xf>
    <xf numFmtId="0" fontId="33" fillId="0" borderId="13" xfId="0" applyFont="1" applyBorder="1"/>
    <xf numFmtId="189" fontId="12" fillId="0" borderId="15" xfId="1" applyNumberFormat="1" applyFont="1" applyBorder="1"/>
    <xf numFmtId="0" fontId="12" fillId="0" borderId="15" xfId="0" applyFont="1" applyBorder="1" applyAlignment="1">
      <alignment horizontal="center"/>
    </xf>
    <xf numFmtId="0" fontId="66" fillId="0" borderId="15" xfId="0" applyFont="1" applyBorder="1" applyAlignment="1">
      <alignment horizontal="center"/>
    </xf>
    <xf numFmtId="0" fontId="12" fillId="0" borderId="68" xfId="0" applyFont="1" applyBorder="1"/>
    <xf numFmtId="0" fontId="12" fillId="0" borderId="70" xfId="0" applyFont="1" applyBorder="1"/>
    <xf numFmtId="0" fontId="30" fillId="0" borderId="36" xfId="0" applyFont="1" applyBorder="1"/>
    <xf numFmtId="164" fontId="12" fillId="0" borderId="15" xfId="1" applyFont="1" applyBorder="1"/>
    <xf numFmtId="189" fontId="66" fillId="0" borderId="15" xfId="1" applyNumberFormat="1" applyFont="1" applyBorder="1" applyAlignment="1"/>
    <xf numFmtId="189" fontId="30" fillId="0" borderId="16" xfId="1" applyNumberFormat="1" applyFont="1" applyBorder="1" applyAlignment="1"/>
    <xf numFmtId="0" fontId="12" fillId="0" borderId="76" xfId="0" applyFont="1" applyBorder="1"/>
    <xf numFmtId="0" fontId="33" fillId="0" borderId="77" xfId="0" applyFont="1" applyBorder="1"/>
    <xf numFmtId="164" fontId="66" fillId="0" borderId="15" xfId="1" applyFont="1" applyBorder="1" applyAlignment="1"/>
    <xf numFmtId="0" fontId="12" fillId="0" borderId="13" xfId="0" applyFont="1" applyBorder="1"/>
    <xf numFmtId="189" fontId="33" fillId="0" borderId="16" xfId="0" applyNumberFormat="1" applyFont="1" applyBorder="1"/>
    <xf numFmtId="0" fontId="33" fillId="0" borderId="68" xfId="0" applyFont="1" applyBorder="1"/>
    <xf numFmtId="0" fontId="12" fillId="0" borderId="78" xfId="0" applyFont="1" applyBorder="1"/>
    <xf numFmtId="0" fontId="12" fillId="0" borderId="79" xfId="0" applyFont="1" applyBorder="1"/>
    <xf numFmtId="0" fontId="30" fillId="0" borderId="80" xfId="0" applyFont="1" applyBorder="1"/>
    <xf numFmtId="189" fontId="12" fillId="0" borderId="81" xfId="1" applyNumberFormat="1" applyFont="1" applyBorder="1"/>
    <xf numFmtId="0" fontId="12" fillId="0" borderId="81" xfId="0" applyFont="1" applyBorder="1" applyAlignment="1">
      <alignment horizontal="center"/>
    </xf>
    <xf numFmtId="0" fontId="66" fillId="0" borderId="81" xfId="0" applyFont="1" applyBorder="1" applyAlignment="1">
      <alignment horizontal="center"/>
    </xf>
    <xf numFmtId="0" fontId="12" fillId="0" borderId="82" xfId="0" applyFont="1" applyBorder="1"/>
    <xf numFmtId="0" fontId="4" fillId="0" borderId="0" xfId="298" applyFont="1"/>
    <xf numFmtId="167" fontId="5" fillId="0" borderId="0" xfId="299" applyNumberFormat="1" applyFont="1" applyFill="1"/>
    <xf numFmtId="0" fontId="5" fillId="0" borderId="0" xfId="298" applyFont="1"/>
    <xf numFmtId="0" fontId="68" fillId="0" borderId="0" xfId="298" applyFont="1" applyAlignment="1">
      <alignment horizontal="right"/>
    </xf>
    <xf numFmtId="0" fontId="5" fillId="0" borderId="0" xfId="298" applyFont="1" applyAlignment="1">
      <alignment horizontal="right"/>
    </xf>
    <xf numFmtId="0" fontId="6" fillId="41" borderId="0" xfId="298" applyFont="1" applyFill="1" applyAlignment="1">
      <alignment horizontal="center"/>
    </xf>
    <xf numFmtId="0" fontId="6" fillId="0" borderId="18" xfId="298" applyFont="1" applyBorder="1" applyAlignment="1">
      <alignment horizontal="center"/>
    </xf>
    <xf numFmtId="167" fontId="5" fillId="0" borderId="0" xfId="299" applyNumberFormat="1" applyFont="1" applyFill="1" applyBorder="1"/>
    <xf numFmtId="0" fontId="6" fillId="0" borderId="0" xfId="298" applyFont="1" applyAlignment="1">
      <alignment horizontal="center"/>
    </xf>
    <xf numFmtId="0" fontId="5" fillId="41" borderId="0" xfId="298" applyFont="1" applyFill="1"/>
    <xf numFmtId="167" fontId="5" fillId="41" borderId="0" xfId="299" applyNumberFormat="1" applyFont="1" applyFill="1" applyBorder="1"/>
    <xf numFmtId="167" fontId="70" fillId="43" borderId="7" xfId="299" applyNumberFormat="1" applyFont="1" applyFill="1" applyBorder="1"/>
    <xf numFmtId="0" fontId="73" fillId="43" borderId="7" xfId="298" applyFont="1" applyFill="1" applyBorder="1" applyAlignment="1">
      <alignment horizontal="left" indent="1"/>
    </xf>
    <xf numFmtId="0" fontId="8" fillId="41" borderId="0" xfId="300" applyFill="1" applyBorder="1" applyAlignment="1" applyProtection="1">
      <alignment horizontal="center"/>
    </xf>
    <xf numFmtId="0" fontId="8" fillId="0" borderId="0" xfId="300" applyFill="1" applyBorder="1" applyAlignment="1" applyProtection="1">
      <alignment horizontal="center"/>
    </xf>
    <xf numFmtId="0" fontId="74" fillId="44" borderId="7" xfId="300" applyFont="1" applyFill="1" applyBorder="1" applyAlignment="1" applyProtection="1">
      <alignment horizontal="center"/>
    </xf>
    <xf numFmtId="0" fontId="73" fillId="44" borderId="7" xfId="298" applyFont="1" applyFill="1" applyBorder="1" applyAlignment="1">
      <alignment horizontal="left" indent="1"/>
    </xf>
    <xf numFmtId="167" fontId="5" fillId="0" borderId="0" xfId="299" applyNumberFormat="1" applyFont="1" applyFill="1" applyBorder="1" applyAlignment="1">
      <alignment vertical="center"/>
    </xf>
    <xf numFmtId="0" fontId="5" fillId="0" borderId="0" xfId="298" applyFont="1" applyAlignment="1">
      <alignment horizontal="center"/>
    </xf>
    <xf numFmtId="0" fontId="70" fillId="45" borderId="7" xfId="298" applyFont="1" applyFill="1" applyBorder="1" applyAlignment="1">
      <alignment horizontal="center"/>
    </xf>
    <xf numFmtId="0" fontId="73" fillId="45" borderId="7" xfId="298" applyFont="1" applyFill="1" applyBorder="1" applyAlignment="1">
      <alignment horizontal="left" indent="1"/>
    </xf>
    <xf numFmtId="0" fontId="5" fillId="41" borderId="19" xfId="298" applyFont="1" applyFill="1" applyBorder="1"/>
    <xf numFmtId="167" fontId="5" fillId="41" borderId="8" xfId="299" applyNumberFormat="1" applyFont="1" applyFill="1" applyBorder="1"/>
    <xf numFmtId="0" fontId="5" fillId="41" borderId="8" xfId="298" applyFont="1" applyFill="1" applyBorder="1"/>
    <xf numFmtId="0" fontId="9" fillId="41" borderId="0" xfId="298" applyFont="1" applyFill="1"/>
    <xf numFmtId="167" fontId="9" fillId="41" borderId="0" xfId="299" applyNumberFormat="1" applyFont="1" applyFill="1" applyBorder="1"/>
    <xf numFmtId="0" fontId="77" fillId="41" borderId="0" xfId="299" applyNumberFormat="1" applyFont="1" applyFill="1" applyBorder="1" applyAlignment="1" applyProtection="1">
      <alignment horizontal="center"/>
      <protection locked="0"/>
    </xf>
    <xf numFmtId="0" fontId="77" fillId="41" borderId="0" xfId="298" applyFont="1" applyFill="1" applyAlignment="1" applyProtection="1">
      <alignment horizontal="center"/>
      <protection locked="0"/>
    </xf>
    <xf numFmtId="167" fontId="5" fillId="41" borderId="19" xfId="299" applyNumberFormat="1" applyFont="1" applyFill="1" applyBorder="1"/>
    <xf numFmtId="167" fontId="78" fillId="0" borderId="0" xfId="299" applyNumberFormat="1" applyFont="1" applyFill="1" applyBorder="1" applyAlignment="1">
      <alignment vertical="center"/>
    </xf>
    <xf numFmtId="167" fontId="79" fillId="47" borderId="24" xfId="299" applyNumberFormat="1" applyFont="1" applyFill="1" applyBorder="1" applyAlignment="1">
      <alignment horizontal="center" vertical="center" wrapText="1"/>
    </xf>
    <xf numFmtId="0" fontId="79" fillId="48" borderId="24" xfId="298" applyFont="1" applyFill="1" applyBorder="1" applyAlignment="1">
      <alignment horizontal="center" vertical="center" wrapText="1"/>
    </xf>
    <xf numFmtId="0" fontId="80" fillId="46" borderId="26" xfId="298" applyFont="1" applyFill="1" applyBorder="1" applyAlignment="1">
      <alignment horizontal="right"/>
    </xf>
    <xf numFmtId="167" fontId="80" fillId="46" borderId="27" xfId="299" applyNumberFormat="1" applyFont="1" applyFill="1" applyBorder="1"/>
    <xf numFmtId="0" fontId="80" fillId="46" borderId="27" xfId="298" applyFont="1" applyFill="1" applyBorder="1"/>
    <xf numFmtId="167" fontId="80" fillId="46" borderId="27" xfId="164" applyNumberFormat="1" applyFont="1" applyFill="1" applyBorder="1"/>
    <xf numFmtId="0" fontId="80" fillId="46" borderId="27" xfId="164" applyNumberFormat="1" applyFont="1" applyFill="1" applyBorder="1"/>
    <xf numFmtId="168" fontId="80" fillId="46" borderId="27" xfId="298" applyNumberFormat="1" applyFont="1" applyFill="1" applyBorder="1"/>
    <xf numFmtId="167" fontId="81" fillId="46" borderId="28" xfId="299" applyNumberFormat="1" applyFont="1" applyFill="1" applyBorder="1" applyAlignment="1">
      <alignment horizontal="left"/>
    </xf>
    <xf numFmtId="0" fontId="80" fillId="46" borderId="29" xfId="298" applyFont="1" applyFill="1" applyBorder="1"/>
    <xf numFmtId="167" fontId="80" fillId="46" borderId="3" xfId="299" applyNumberFormat="1" applyFont="1" applyFill="1" applyBorder="1"/>
    <xf numFmtId="0" fontId="80" fillId="46" borderId="3" xfId="298" applyFont="1" applyFill="1" applyBorder="1"/>
    <xf numFmtId="167" fontId="80" fillId="46" borderId="3" xfId="164" applyNumberFormat="1" applyFont="1" applyFill="1" applyBorder="1"/>
    <xf numFmtId="0" fontId="80" fillId="46" borderId="3" xfId="164" applyNumberFormat="1" applyFont="1" applyFill="1" applyBorder="1"/>
    <xf numFmtId="168" fontId="80" fillId="46" borderId="3" xfId="298" applyNumberFormat="1" applyFont="1" applyFill="1" applyBorder="1"/>
    <xf numFmtId="167" fontId="81" fillId="46" borderId="30" xfId="299" applyNumberFormat="1" applyFont="1" applyFill="1" applyBorder="1" applyAlignment="1">
      <alignment horizontal="left"/>
    </xf>
    <xf numFmtId="0" fontId="80" fillId="46" borderId="31" xfId="298" applyFont="1" applyFill="1" applyBorder="1" applyAlignment="1">
      <alignment horizontal="right"/>
    </xf>
    <xf numFmtId="167" fontId="80" fillId="46" borderId="32" xfId="299" applyNumberFormat="1" applyFont="1" applyFill="1" applyBorder="1"/>
    <xf numFmtId="0" fontId="80" fillId="46" borderId="32" xfId="298" applyFont="1" applyFill="1" applyBorder="1"/>
    <xf numFmtId="167" fontId="80" fillId="46" borderId="32" xfId="164" applyNumberFormat="1" applyFont="1" applyFill="1" applyBorder="1"/>
    <xf numFmtId="0" fontId="80" fillId="46" borderId="32" xfId="164" applyNumberFormat="1" applyFont="1" applyFill="1" applyBorder="1"/>
    <xf numFmtId="168" fontId="80" fillId="46" borderId="32" xfId="298" applyNumberFormat="1" applyFont="1" applyFill="1" applyBorder="1"/>
    <xf numFmtId="167" fontId="81" fillId="46" borderId="33" xfId="299" applyNumberFormat="1" applyFont="1" applyFill="1" applyBorder="1" applyAlignment="1">
      <alignment horizontal="left"/>
    </xf>
    <xf numFmtId="0" fontId="83" fillId="46" borderId="0" xfId="298" applyFont="1" applyFill="1"/>
    <xf numFmtId="167" fontId="84" fillId="46" borderId="0" xfId="299" applyNumberFormat="1" applyFont="1" applyFill="1"/>
    <xf numFmtId="0" fontId="84" fillId="46" borderId="0" xfId="298" applyFont="1" applyFill="1"/>
    <xf numFmtId="0" fontId="80" fillId="46" borderId="0" xfId="298" applyFont="1" applyFill="1"/>
    <xf numFmtId="0" fontId="85" fillId="0" borderId="0" xfId="298" applyFont="1" applyAlignment="1">
      <alignment horizontal="center"/>
    </xf>
    <xf numFmtId="167" fontId="5" fillId="47" borderId="0" xfId="299" applyNumberFormat="1" applyFont="1" applyFill="1" applyBorder="1" applyAlignment="1">
      <alignment vertical="center"/>
    </xf>
    <xf numFmtId="0" fontId="86" fillId="0" borderId="0" xfId="145" applyFont="1"/>
    <xf numFmtId="0" fontId="86" fillId="0" borderId="0" xfId="145" applyFont="1" applyAlignment="1">
      <alignment horizontal="right"/>
    </xf>
    <xf numFmtId="164" fontId="86" fillId="0" borderId="0" xfId="1" applyFont="1"/>
    <xf numFmtId="0" fontId="88" fillId="0" borderId="9" xfId="302" applyFont="1" applyBorder="1"/>
    <xf numFmtId="9" fontId="88" fillId="0" borderId="10" xfId="296" applyFont="1" applyBorder="1"/>
    <xf numFmtId="9" fontId="88" fillId="0" borderId="10" xfId="302" applyNumberFormat="1" applyFont="1" applyBorder="1"/>
    <xf numFmtId="0" fontId="88" fillId="0" borderId="86" xfId="302" applyFont="1" applyBorder="1"/>
    <xf numFmtId="164" fontId="88" fillId="0" borderId="0" xfId="296" applyNumberFormat="1" applyFont="1" applyBorder="1"/>
    <xf numFmtId="164" fontId="88" fillId="0" borderId="0" xfId="302" applyNumberFormat="1" applyFont="1" applyAlignment="1">
      <alignment horizontal="right"/>
    </xf>
    <xf numFmtId="166" fontId="88" fillId="0" borderId="86" xfId="302" applyNumberFormat="1" applyFont="1" applyBorder="1"/>
    <xf numFmtId="164" fontId="88" fillId="0" borderId="0" xfId="1" applyFont="1"/>
    <xf numFmtId="164" fontId="89" fillId="0" borderId="0" xfId="1" applyFont="1" applyFill="1"/>
    <xf numFmtId="164" fontId="89" fillId="0" borderId="0" xfId="302" applyNumberFormat="1" applyFont="1"/>
    <xf numFmtId="0" fontId="88" fillId="49" borderId="5" xfId="302" applyFont="1" applyFill="1" applyBorder="1"/>
    <xf numFmtId="164" fontId="89" fillId="49" borderId="1" xfId="1" applyFont="1" applyFill="1" applyBorder="1"/>
    <xf numFmtId="164" fontId="89" fillId="49" borderId="0" xfId="302" applyNumberFormat="1" applyFont="1" applyFill="1"/>
    <xf numFmtId="168" fontId="88" fillId="0" borderId="86" xfId="302" applyNumberFormat="1" applyFont="1" applyBorder="1"/>
    <xf numFmtId="164" fontId="88" fillId="0" borderId="0" xfId="302" applyNumberFormat="1" applyFont="1"/>
    <xf numFmtId="164" fontId="89" fillId="49" borderId="1" xfId="302" applyNumberFormat="1" applyFont="1" applyFill="1" applyBorder="1"/>
    <xf numFmtId="0" fontId="88" fillId="0" borderId="0" xfId="302" applyFont="1"/>
    <xf numFmtId="164" fontId="89" fillId="0" borderId="0" xfId="1" applyFont="1" applyFill="1" applyBorder="1"/>
    <xf numFmtId="0" fontId="92" fillId="0" borderId="0" xfId="5" applyFont="1"/>
    <xf numFmtId="4" fontId="91" fillId="0" borderId="0" xfId="0" applyNumberFormat="1" applyFont="1"/>
    <xf numFmtId="4" fontId="92" fillId="0" borderId="0" xfId="0" applyNumberFormat="1" applyFont="1"/>
    <xf numFmtId="4" fontId="92" fillId="0" borderId="0" xfId="0" applyNumberFormat="1" applyFont="1" applyAlignment="1">
      <alignment horizontal="center"/>
    </xf>
    <xf numFmtId="4" fontId="91" fillId="0" borderId="0" xfId="0" applyNumberFormat="1" applyFont="1" applyAlignment="1">
      <alignment horizontal="right"/>
    </xf>
    <xf numFmtId="0" fontId="91" fillId="0" borderId="0" xfId="0" applyFont="1"/>
    <xf numFmtId="0" fontId="91" fillId="0" borderId="0" xfId="0" applyFont="1" applyAlignment="1">
      <alignment vertical="center"/>
    </xf>
    <xf numFmtId="0" fontId="92" fillId="0" borderId="0" xfId="0" applyFont="1" applyAlignment="1">
      <alignment horizontal="left"/>
    </xf>
    <xf numFmtId="0" fontId="91" fillId="0" borderId="0" xfId="0" applyFont="1" applyAlignment="1">
      <alignment horizontal="center"/>
    </xf>
    <xf numFmtId="4" fontId="91" fillId="0" borderId="0" xfId="0" applyNumberFormat="1" applyFont="1" applyAlignment="1">
      <alignment horizontal="left"/>
    </xf>
    <xf numFmtId="4" fontId="92" fillId="0" borderId="0" xfId="0" applyNumberFormat="1" applyFont="1" applyAlignment="1">
      <alignment horizontal="left"/>
    </xf>
    <xf numFmtId="0" fontId="91" fillId="0" borderId="0" xfId="0" applyFont="1" applyAlignment="1">
      <alignment horizontal="left"/>
    </xf>
    <xf numFmtId="0" fontId="92" fillId="0" borderId="0" xfId="0" applyFont="1"/>
    <xf numFmtId="4" fontId="92" fillId="0" borderId="57" xfId="0" applyNumberFormat="1" applyFont="1" applyBorder="1"/>
    <xf numFmtId="4" fontId="92" fillId="0" borderId="58" xfId="0" applyNumberFormat="1" applyFont="1" applyBorder="1"/>
    <xf numFmtId="4" fontId="92" fillId="0" borderId="53" xfId="0" applyNumberFormat="1" applyFont="1" applyBorder="1" applyAlignment="1">
      <alignment horizontal="center"/>
    </xf>
    <xf numFmtId="0" fontId="92" fillId="0" borderId="49" xfId="0" applyFont="1" applyBorder="1" applyAlignment="1">
      <alignment horizontal="center" vertical="center"/>
    </xf>
    <xf numFmtId="4" fontId="92" fillId="0" borderId="49" xfId="0" applyNumberFormat="1" applyFont="1" applyBorder="1" applyAlignment="1">
      <alignment horizontal="centerContinuous"/>
    </xf>
    <xf numFmtId="4" fontId="92" fillId="0" borderId="49" xfId="0" applyNumberFormat="1" applyFont="1" applyBorder="1" applyAlignment="1">
      <alignment horizontal="center"/>
    </xf>
    <xf numFmtId="0" fontId="92" fillId="0" borderId="34" xfId="0" applyFont="1" applyBorder="1" applyAlignment="1">
      <alignment horizontal="center" vertical="center" shrinkToFit="1"/>
    </xf>
    <xf numFmtId="0" fontId="92" fillId="0" borderId="34" xfId="0" applyFont="1" applyBorder="1" applyAlignment="1">
      <alignment horizontal="center" vertical="center"/>
    </xf>
    <xf numFmtId="4" fontId="92" fillId="0" borderId="34" xfId="0" applyNumberFormat="1" applyFont="1" applyBorder="1" applyAlignment="1">
      <alignment horizontal="center"/>
    </xf>
    <xf numFmtId="0" fontId="92" fillId="0" borderId="15" xfId="0" applyFont="1" applyBorder="1" applyAlignment="1">
      <alignment horizontal="center" vertical="center" shrinkToFit="1"/>
    </xf>
    <xf numFmtId="0" fontId="91" fillId="0" borderId="15" xfId="0" applyFont="1" applyBorder="1" applyAlignment="1">
      <alignment horizontal="center" vertical="center"/>
    </xf>
    <xf numFmtId="0" fontId="92" fillId="0" borderId="15" xfId="0" applyFont="1" applyBorder="1" applyAlignment="1">
      <alignment horizontal="center" vertical="center"/>
    </xf>
    <xf numFmtId="4" fontId="91" fillId="0" borderId="15" xfId="0" applyNumberFormat="1" applyFont="1" applyBorder="1" applyAlignment="1">
      <alignment horizontal="center"/>
    </xf>
    <xf numFmtId="4" fontId="92" fillId="0" borderId="15" xfId="0" applyNumberFormat="1" applyFont="1" applyBorder="1" applyAlignment="1">
      <alignment horizontal="center"/>
    </xf>
    <xf numFmtId="0" fontId="92" fillId="0" borderId="38" xfId="0" applyFont="1" applyBorder="1" applyAlignment="1">
      <alignment horizontal="center" vertical="center" shrinkToFit="1"/>
    </xf>
    <xf numFmtId="0" fontId="92" fillId="0" borderId="38" xfId="0" applyFont="1" applyBorder="1" applyAlignment="1">
      <alignment horizontal="center" vertical="center"/>
    </xf>
    <xf numFmtId="4" fontId="92" fillId="0" borderId="38" xfId="0" applyNumberFormat="1" applyFont="1" applyBorder="1" applyAlignment="1">
      <alignment horizontal="centerContinuous"/>
    </xf>
    <xf numFmtId="0" fontId="92" fillId="0" borderId="7" xfId="0" applyFont="1" applyBorder="1" applyAlignment="1">
      <alignment horizontal="center" vertical="center" shrinkToFit="1"/>
    </xf>
    <xf numFmtId="0" fontId="92" fillId="0" borderId="7" xfId="0" applyFont="1" applyBorder="1" applyAlignment="1">
      <alignment horizontal="center" vertical="center"/>
    </xf>
    <xf numFmtId="4" fontId="92" fillId="0" borderId="7" xfId="0" applyNumberFormat="1" applyFont="1" applyBorder="1" applyAlignment="1">
      <alignment horizontal="centerContinuous"/>
    </xf>
    <xf numFmtId="4" fontId="92" fillId="0" borderId="7" xfId="0" applyNumberFormat="1" applyFont="1" applyBorder="1" applyAlignment="1">
      <alignment horizontal="center"/>
    </xf>
    <xf numFmtId="4" fontId="91" fillId="0" borderId="0" xfId="0" applyNumberFormat="1" applyFont="1" applyAlignment="1">
      <alignment vertical="center"/>
    </xf>
    <xf numFmtId="165" fontId="91" fillId="0" borderId="34" xfId="1" applyNumberFormat="1" applyFont="1" applyFill="1" applyBorder="1" applyAlignment="1">
      <alignment horizontal="center"/>
    </xf>
    <xf numFmtId="0" fontId="91" fillId="0" borderId="34" xfId="0" applyFont="1" applyBorder="1" applyAlignment="1">
      <alignment horizontal="center"/>
    </xf>
    <xf numFmtId="4" fontId="91" fillId="0" borderId="34" xfId="1" applyNumberFormat="1" applyFont="1" applyFill="1" applyBorder="1"/>
    <xf numFmtId="4" fontId="91" fillId="0" borderId="34" xfId="1" applyNumberFormat="1" applyFont="1" applyFill="1" applyBorder="1" applyAlignment="1">
      <alignment horizontal="center"/>
    </xf>
    <xf numFmtId="4" fontId="91" fillId="0" borderId="34" xfId="0" applyNumberFormat="1" applyFont="1" applyBorder="1"/>
    <xf numFmtId="0" fontId="92" fillId="0" borderId="37" xfId="0" applyFont="1" applyBorder="1" applyAlignment="1">
      <alignment horizontal="center"/>
    </xf>
    <xf numFmtId="0" fontId="92" fillId="0" borderId="15" xfId="0" applyFont="1" applyBorder="1" applyAlignment="1">
      <alignment horizontal="left"/>
    </xf>
    <xf numFmtId="0" fontId="92" fillId="0" borderId="14" xfId="0" applyFont="1" applyBorder="1" applyAlignment="1">
      <alignment horizontal="left"/>
    </xf>
    <xf numFmtId="0" fontId="92" fillId="0" borderId="16" xfId="0" applyFont="1" applyBorder="1" applyAlignment="1">
      <alignment horizontal="left"/>
    </xf>
    <xf numFmtId="0" fontId="91" fillId="0" borderId="36" xfId="0" applyFont="1" applyBorder="1" applyAlignment="1">
      <alignment horizontal="center"/>
    </xf>
    <xf numFmtId="0" fontId="91" fillId="0" borderId="15" xfId="0" applyFont="1" applyBorder="1"/>
    <xf numFmtId="0" fontId="92" fillId="0" borderId="14" xfId="0" applyFont="1" applyBorder="1" applyAlignment="1">
      <alignment horizontal="center"/>
    </xf>
    <xf numFmtId="164" fontId="91" fillId="0" borderId="15" xfId="1" applyFont="1" applyFill="1" applyBorder="1" applyAlignment="1">
      <alignment horizontal="center"/>
    </xf>
    <xf numFmtId="0" fontId="91" fillId="0" borderId="15" xfId="0" applyFont="1" applyBorder="1" applyAlignment="1">
      <alignment horizontal="center"/>
    </xf>
    <xf numFmtId="4" fontId="91" fillId="0" borderId="15" xfId="1" applyNumberFormat="1" applyFont="1" applyFill="1" applyBorder="1"/>
    <xf numFmtId="4" fontId="91" fillId="0" borderId="15" xfId="1" applyNumberFormat="1" applyFont="1" applyFill="1" applyBorder="1" applyAlignment="1">
      <alignment horizontal="center"/>
    </xf>
    <xf numFmtId="4" fontId="91" fillId="0" borderId="15" xfId="0" applyNumberFormat="1" applyFont="1" applyBorder="1"/>
    <xf numFmtId="0" fontId="91" fillId="0" borderId="16" xfId="0" applyFont="1" applyBorder="1" applyAlignment="1">
      <alignment horizontal="center"/>
    </xf>
    <xf numFmtId="0" fontId="91" fillId="0" borderId="34" xfId="0" applyFont="1" applyBorder="1"/>
    <xf numFmtId="0" fontId="92" fillId="0" borderId="87" xfId="0" applyFont="1" applyBorder="1" applyAlignment="1">
      <alignment horizontal="center"/>
    </xf>
    <xf numFmtId="164" fontId="91" fillId="0" borderId="34" xfId="1" applyFont="1" applyFill="1" applyBorder="1" applyAlignment="1">
      <alignment horizontal="center"/>
    </xf>
    <xf numFmtId="0" fontId="91" fillId="0" borderId="7" xfId="0" applyFont="1" applyBorder="1"/>
    <xf numFmtId="164" fontId="91" fillId="0" borderId="7" xfId="1" applyFont="1" applyFill="1" applyBorder="1" applyAlignment="1">
      <alignment horizontal="right"/>
    </xf>
    <xf numFmtId="0" fontId="91" fillId="0" borderId="7" xfId="0" applyFont="1" applyBorder="1" applyAlignment="1">
      <alignment horizontal="center"/>
    </xf>
    <xf numFmtId="4" fontId="91" fillId="0" borderId="7" xfId="1" applyNumberFormat="1" applyFont="1" applyFill="1" applyBorder="1"/>
    <xf numFmtId="4" fontId="91" fillId="0" borderId="7" xfId="1" applyNumberFormat="1" applyFont="1" applyFill="1" applyBorder="1" applyAlignment="1">
      <alignment horizontal="center"/>
    </xf>
    <xf numFmtId="4" fontId="92" fillId="0" borderId="7" xfId="0" applyNumberFormat="1" applyFont="1" applyBorder="1"/>
    <xf numFmtId="0" fontId="91" fillId="0" borderId="11" xfId="0" applyFont="1" applyBorder="1" applyAlignment="1">
      <alignment horizontal="center"/>
    </xf>
    <xf numFmtId="191" fontId="91" fillId="50" borderId="0" xfId="0" applyNumberFormat="1" applyFont="1" applyFill="1" applyAlignment="1">
      <alignment vertical="center"/>
    </xf>
    <xf numFmtId="0" fontId="92" fillId="0" borderId="3" xfId="0" applyFont="1" applyBorder="1" applyAlignment="1">
      <alignment horizontal="center" vertical="center" shrinkToFit="1"/>
    </xf>
    <xf numFmtId="0" fontId="91" fillId="0" borderId="14" xfId="0" applyFont="1" applyBorder="1" applyAlignment="1">
      <alignment horizontal="left"/>
    </xf>
    <xf numFmtId="164" fontId="91" fillId="0" borderId="15" xfId="0" applyNumberFormat="1" applyFont="1" applyBorder="1" applyAlignment="1">
      <alignment horizontal="right" vertical="center"/>
    </xf>
    <xf numFmtId="4" fontId="91" fillId="0" borderId="15" xfId="1" applyNumberFormat="1" applyFont="1" applyFill="1" applyBorder="1" applyAlignment="1">
      <alignment vertical="center"/>
    </xf>
    <xf numFmtId="0" fontId="91" fillId="0" borderId="38" xfId="0" applyFont="1" applyBorder="1"/>
    <xf numFmtId="43" fontId="91" fillId="0" borderId="16" xfId="1" applyNumberFormat="1" applyFont="1" applyFill="1" applyBorder="1" applyProtection="1">
      <protection locked="0"/>
    </xf>
    <xf numFmtId="191" fontId="91" fillId="0" borderId="0" xfId="0" applyNumberFormat="1" applyFont="1" applyAlignment="1">
      <alignment vertical="center"/>
    </xf>
    <xf numFmtId="0" fontId="91" fillId="0" borderId="38" xfId="0" applyFont="1" applyBorder="1" applyAlignment="1">
      <alignment horizontal="center" vertical="center"/>
    </xf>
    <xf numFmtId="4" fontId="91" fillId="0" borderId="38" xfId="1" applyNumberFormat="1" applyFont="1" applyFill="1" applyBorder="1" applyAlignment="1">
      <alignment vertical="center"/>
    </xf>
    <xf numFmtId="0" fontId="91" fillId="0" borderId="88" xfId="0" applyFont="1" applyBorder="1" applyAlignment="1">
      <alignment horizontal="center"/>
    </xf>
    <xf numFmtId="164" fontId="91" fillId="0" borderId="0" xfId="0" applyNumberFormat="1" applyFont="1"/>
    <xf numFmtId="0" fontId="91" fillId="0" borderId="16" xfId="0" applyFont="1" applyBorder="1" applyAlignment="1">
      <alignment horizontal="left"/>
    </xf>
    <xf numFmtId="2" fontId="91" fillId="0" borderId="15" xfId="0" applyNumberFormat="1" applyFont="1" applyBorder="1" applyAlignment="1">
      <alignment horizontal="right" vertical="center"/>
    </xf>
    <xf numFmtId="0" fontId="91" fillId="0" borderId="14" xfId="0" applyFont="1" applyBorder="1" applyAlignment="1">
      <alignment vertical="center"/>
    </xf>
    <xf numFmtId="1" fontId="91" fillId="0" borderId="15" xfId="0" applyNumberFormat="1" applyFont="1" applyBorder="1" applyAlignment="1">
      <alignment horizontal="right" vertical="center"/>
    </xf>
    <xf numFmtId="164" fontId="91" fillId="47" borderId="0" xfId="0" applyNumberFormat="1" applyFont="1" applyFill="1" applyAlignment="1">
      <alignment vertical="center"/>
    </xf>
    <xf numFmtId="0" fontId="92" fillId="0" borderId="15" xfId="0" applyFont="1" applyBorder="1" applyAlignment="1">
      <alignment horizontal="center"/>
    </xf>
    <xf numFmtId="0" fontId="91" fillId="0" borderId="15" xfId="0" applyFont="1" applyBorder="1" applyAlignment="1">
      <alignment vertical="center"/>
    </xf>
    <xf numFmtId="0" fontId="91" fillId="0" borderId="15" xfId="0" applyFont="1" applyBorder="1" applyAlignment="1">
      <alignment horizontal="left"/>
    </xf>
    <xf numFmtId="0" fontId="91" fillId="0" borderId="13" xfId="0" applyFont="1" applyBorder="1" applyAlignment="1">
      <alignment vertical="center"/>
    </xf>
    <xf numFmtId="0" fontId="92" fillId="0" borderId="15" xfId="0" applyFont="1" applyBorder="1" applyAlignment="1">
      <alignment horizontal="left" vertical="center"/>
    </xf>
    <xf numFmtId="0" fontId="91" fillId="0" borderId="13" xfId="0" applyFont="1" applyBorder="1" applyAlignment="1">
      <alignment horizontal="left"/>
    </xf>
    <xf numFmtId="191" fontId="91" fillId="0" borderId="15" xfId="1" applyNumberFormat="1" applyFont="1" applyFill="1" applyBorder="1" applyAlignment="1">
      <alignment horizontal="right" vertical="center"/>
    </xf>
    <xf numFmtId="0" fontId="91" fillId="0" borderId="74" xfId="0" applyFont="1" applyBorder="1"/>
    <xf numFmtId="0" fontId="92" fillId="0" borderId="74" xfId="0" applyFont="1" applyBorder="1" applyAlignment="1">
      <alignment horizontal="center"/>
    </xf>
    <xf numFmtId="0" fontId="91" fillId="0" borderId="72" xfId="0" applyFont="1" applyBorder="1" applyAlignment="1">
      <alignment vertical="center"/>
    </xf>
    <xf numFmtId="0" fontId="91" fillId="0" borderId="73" xfId="0" applyFont="1" applyBorder="1" applyAlignment="1">
      <alignment horizontal="left"/>
    </xf>
    <xf numFmtId="191" fontId="91" fillId="0" borderId="74" xfId="1" applyNumberFormat="1" applyFont="1" applyFill="1" applyBorder="1" applyAlignment="1">
      <alignment horizontal="right" vertical="center"/>
    </xf>
    <xf numFmtId="0" fontId="91" fillId="0" borderId="74" xfId="0" applyFont="1" applyBorder="1" applyAlignment="1">
      <alignment horizontal="center" vertical="center"/>
    </xf>
    <xf numFmtId="4" fontId="91" fillId="0" borderId="74" xfId="1" applyNumberFormat="1" applyFont="1" applyFill="1" applyBorder="1" applyAlignment="1">
      <alignment vertical="center"/>
    </xf>
    <xf numFmtId="0" fontId="91" fillId="0" borderId="74" xfId="0" applyFont="1" applyBorder="1" applyAlignment="1">
      <alignment horizontal="center"/>
    </xf>
    <xf numFmtId="0" fontId="92" fillId="0" borderId="34" xfId="0" applyFont="1" applyBorder="1" applyAlignment="1">
      <alignment horizontal="center"/>
    </xf>
    <xf numFmtId="0" fontId="91" fillId="0" borderId="35" xfId="0" applyFont="1" applyBorder="1" applyAlignment="1">
      <alignment vertical="center"/>
    </xf>
    <xf numFmtId="0" fontId="91" fillId="0" borderId="36" xfId="0" applyFont="1" applyBorder="1" applyAlignment="1">
      <alignment horizontal="left"/>
    </xf>
    <xf numFmtId="191" fontId="91" fillId="0" borderId="34" xfId="1" applyNumberFormat="1" applyFont="1" applyFill="1" applyBorder="1" applyAlignment="1">
      <alignment horizontal="right" vertical="center"/>
    </xf>
    <xf numFmtId="0" fontId="91" fillId="0" borderId="34" xfId="0" applyFont="1" applyBorder="1" applyAlignment="1">
      <alignment horizontal="center" vertical="center"/>
    </xf>
    <xf numFmtId="4" fontId="91" fillId="0" borderId="34" xfId="1" applyNumberFormat="1" applyFont="1" applyFill="1" applyBorder="1" applyAlignment="1">
      <alignment vertical="center"/>
    </xf>
    <xf numFmtId="0" fontId="91" fillId="0" borderId="35" xfId="0" applyFont="1" applyBorder="1" applyAlignment="1">
      <alignment horizontal="left" vertical="center"/>
    </xf>
    <xf numFmtId="0" fontId="91" fillId="0" borderId="36" xfId="0" applyFont="1" applyBorder="1" applyAlignment="1">
      <alignment horizontal="left" vertical="center"/>
    </xf>
    <xf numFmtId="0" fontId="91" fillId="0" borderId="3" xfId="0" applyFont="1" applyBorder="1" applyAlignment="1">
      <alignment horizontal="center" vertical="center"/>
    </xf>
    <xf numFmtId="0" fontId="91" fillId="0" borderId="13" xfId="0" applyFont="1" applyBorder="1" applyAlignment="1">
      <alignment horizontal="left" vertical="center"/>
    </xf>
    <xf numFmtId="0" fontId="91" fillId="0" borderId="16" xfId="0" applyFont="1" applyBorder="1" applyAlignment="1">
      <alignment horizontal="left" vertical="center"/>
    </xf>
    <xf numFmtId="43" fontId="91" fillId="0" borderId="15" xfId="0" applyNumberFormat="1" applyFont="1" applyBorder="1" applyAlignment="1">
      <alignment horizontal="right" vertical="center"/>
    </xf>
    <xf numFmtId="189" fontId="94" fillId="0" borderId="15" xfId="0" applyNumberFormat="1" applyFont="1" applyBorder="1" applyAlignment="1">
      <alignment horizontal="right" vertical="center"/>
    </xf>
    <xf numFmtId="164" fontId="94" fillId="0" borderId="15" xfId="0" applyNumberFormat="1" applyFont="1" applyBorder="1" applyAlignment="1">
      <alignment horizontal="center" vertical="center"/>
    </xf>
    <xf numFmtId="4" fontId="94" fillId="0" borderId="15" xfId="1" applyNumberFormat="1" applyFont="1" applyFill="1" applyBorder="1" applyAlignment="1">
      <alignment vertical="center"/>
    </xf>
    <xf numFmtId="0" fontId="92" fillId="0" borderId="13" xfId="0" applyFont="1" applyBorder="1" applyAlignment="1">
      <alignment horizontal="center"/>
    </xf>
    <xf numFmtId="164" fontId="91" fillId="0" borderId="38" xfId="1" applyFont="1" applyFill="1" applyBorder="1" applyAlignment="1">
      <alignment horizontal="center"/>
    </xf>
    <xf numFmtId="4" fontId="91" fillId="0" borderId="38" xfId="1" applyNumberFormat="1" applyFont="1" applyFill="1" applyBorder="1"/>
    <xf numFmtId="4" fontId="91" fillId="0" borderId="38" xfId="1" applyNumberFormat="1" applyFont="1" applyFill="1" applyBorder="1" applyAlignment="1">
      <alignment horizontal="center"/>
    </xf>
    <xf numFmtId="4" fontId="91" fillId="0" borderId="38" xfId="0" applyNumberFormat="1" applyFont="1" applyBorder="1"/>
    <xf numFmtId="0" fontId="92" fillId="0" borderId="17" xfId="0" applyFont="1" applyBorder="1" applyAlignment="1">
      <alignment horizontal="left" vertical="center"/>
    </xf>
    <xf numFmtId="0" fontId="92" fillId="0" borderId="92" xfId="0" applyFont="1" applyBorder="1" applyAlignment="1">
      <alignment horizontal="center"/>
    </xf>
    <xf numFmtId="0" fontId="92" fillId="0" borderId="74" xfId="0" applyFont="1" applyBorder="1" applyAlignment="1">
      <alignment horizontal="left"/>
    </xf>
    <xf numFmtId="0" fontId="91" fillId="0" borderId="92" xfId="0" applyFont="1" applyBorder="1" applyAlignment="1">
      <alignment vertical="center"/>
    </xf>
    <xf numFmtId="0" fontId="92" fillId="0" borderId="73" xfId="0" applyFont="1" applyBorder="1" applyAlignment="1">
      <alignment horizontal="left"/>
    </xf>
    <xf numFmtId="2" fontId="91" fillId="0" borderId="74" xfId="0" applyNumberFormat="1" applyFont="1" applyBorder="1" applyAlignment="1">
      <alignment horizontal="right" vertical="center"/>
    </xf>
    <xf numFmtId="0" fontId="91" fillId="0" borderId="73" xfId="0" applyFont="1" applyBorder="1" applyAlignment="1">
      <alignment horizontal="center"/>
    </xf>
    <xf numFmtId="0" fontId="91" fillId="0" borderId="3" xfId="0" applyFont="1" applyBorder="1"/>
    <xf numFmtId="0" fontId="92" fillId="0" borderId="0" xfId="0" applyFont="1" applyBorder="1" applyAlignment="1">
      <alignment horizontal="center"/>
    </xf>
    <xf numFmtId="0" fontId="92" fillId="0" borderId="34" xfId="0" applyFont="1" applyBorder="1" applyAlignment="1">
      <alignment horizontal="left"/>
    </xf>
    <xf numFmtId="0" fontId="91" fillId="0" borderId="17" xfId="0" applyFont="1" applyBorder="1" applyAlignment="1">
      <alignment vertical="center"/>
    </xf>
    <xf numFmtId="0" fontId="92" fillId="0" borderId="36" xfId="0" applyFont="1" applyBorder="1" applyAlignment="1">
      <alignment horizontal="left"/>
    </xf>
    <xf numFmtId="2" fontId="91" fillId="0" borderId="34" xfId="0" applyNumberFormat="1" applyFont="1" applyBorder="1" applyAlignment="1">
      <alignment horizontal="right" vertical="center"/>
    </xf>
    <xf numFmtId="0" fontId="91" fillId="0" borderId="91" xfId="0" applyFont="1" applyBorder="1" applyAlignment="1">
      <alignment horizontal="center"/>
    </xf>
    <xf numFmtId="164" fontId="91" fillId="0" borderId="15" xfId="1" applyFont="1" applyFill="1" applyBorder="1" applyAlignment="1">
      <alignment horizontal="right" vertical="center"/>
    </xf>
    <xf numFmtId="2" fontId="91" fillId="0" borderId="0" xfId="0" applyNumberFormat="1" applyFont="1" applyAlignment="1">
      <alignment vertical="center"/>
    </xf>
    <xf numFmtId="164" fontId="91" fillId="0" borderId="38" xfId="0" applyNumberFormat="1" applyFont="1" applyBorder="1" applyAlignment="1">
      <alignment horizontal="right" vertical="center"/>
    </xf>
    <xf numFmtId="0" fontId="92" fillId="0" borderId="15" xfId="0" applyFont="1" applyBorder="1" applyAlignment="1">
      <alignment vertical="center"/>
    </xf>
    <xf numFmtId="2" fontId="91" fillId="0" borderId="38" xfId="0" applyNumberFormat="1" applyFont="1" applyBorder="1" applyAlignment="1">
      <alignment horizontal="right" vertical="center"/>
    </xf>
    <xf numFmtId="0" fontId="92" fillId="0" borderId="35" xfId="0" applyFont="1" applyBorder="1" applyAlignment="1">
      <alignment horizontal="left" vertical="center"/>
    </xf>
    <xf numFmtId="1" fontId="91" fillId="0" borderId="74" xfId="0" applyNumberFormat="1" applyFont="1" applyBorder="1" applyAlignment="1">
      <alignment horizontal="right" vertical="center"/>
    </xf>
    <xf numFmtId="164" fontId="91" fillId="0" borderId="34" xfId="1" applyFont="1" applyFill="1" applyBorder="1" applyAlignment="1">
      <alignment horizontal="right" vertical="center"/>
    </xf>
    <xf numFmtId="0" fontId="91" fillId="0" borderId="15" xfId="0" applyFont="1" applyBorder="1" applyAlignment="1">
      <alignment horizontal="right" vertical="center"/>
    </xf>
    <xf numFmtId="0" fontId="92" fillId="0" borderId="15" xfId="0" applyFont="1" applyBorder="1"/>
    <xf numFmtId="0" fontId="91" fillId="0" borderId="74" xfId="0" applyFont="1" applyBorder="1" applyAlignment="1">
      <alignment horizontal="right" vertical="center"/>
    </xf>
    <xf numFmtId="0" fontId="91" fillId="0" borderId="34" xfId="0" applyFont="1" applyBorder="1" applyAlignment="1">
      <alignment horizontal="right" vertical="center"/>
    </xf>
    <xf numFmtId="0" fontId="91" fillId="0" borderId="37" xfId="0" applyFont="1" applyBorder="1" applyAlignment="1">
      <alignment vertical="center"/>
    </xf>
    <xf numFmtId="0" fontId="91" fillId="0" borderId="38" xfId="0" applyFont="1" applyBorder="1" applyAlignment="1">
      <alignment horizontal="right" vertical="center"/>
    </xf>
    <xf numFmtId="0" fontId="91" fillId="0" borderId="3" xfId="0" applyFont="1" applyBorder="1" applyAlignment="1">
      <alignment horizontal="right" vertical="center"/>
    </xf>
    <xf numFmtId="4" fontId="91" fillId="0" borderId="3" xfId="1" applyNumberFormat="1" applyFont="1" applyFill="1" applyBorder="1" applyAlignment="1">
      <alignment vertical="center"/>
    </xf>
    <xf numFmtId="0" fontId="92" fillId="0" borderId="13" xfId="0" applyFont="1" applyBorder="1" applyAlignment="1">
      <alignment vertical="center"/>
    </xf>
    <xf numFmtId="0" fontId="91" fillId="0" borderId="14" xfId="0" applyFont="1" applyBorder="1" applyAlignment="1">
      <alignment horizontal="left" vertical="center"/>
    </xf>
    <xf numFmtId="189" fontId="91" fillId="0" borderId="15" xfId="0" applyNumberFormat="1" applyFont="1" applyBorder="1" applyAlignment="1">
      <alignment horizontal="right" vertical="center"/>
    </xf>
    <xf numFmtId="189" fontId="91" fillId="0" borderId="74" xfId="0" applyNumberFormat="1" applyFont="1" applyBorder="1" applyAlignment="1">
      <alignment horizontal="right" vertical="center"/>
    </xf>
    <xf numFmtId="189" fontId="91" fillId="0" borderId="34" xfId="0" applyNumberFormat="1" applyFont="1" applyBorder="1" applyAlignment="1">
      <alignment horizontal="right" vertical="center"/>
    </xf>
    <xf numFmtId="0" fontId="91" fillId="0" borderId="37" xfId="0" applyFont="1" applyBorder="1" applyAlignment="1">
      <alignment horizontal="left" vertical="center"/>
    </xf>
    <xf numFmtId="189" fontId="91" fillId="0" borderId="38" xfId="0" applyNumberFormat="1" applyFont="1" applyBorder="1" applyAlignment="1">
      <alignment horizontal="right" vertical="center"/>
    </xf>
    <xf numFmtId="0" fontId="91" fillId="0" borderId="72" xfId="0" applyFont="1" applyBorder="1" applyAlignment="1">
      <alignment horizontal="left" vertical="center"/>
    </xf>
    <xf numFmtId="0" fontId="96" fillId="0" borderId="0" xfId="0" applyFont="1"/>
    <xf numFmtId="0" fontId="87" fillId="0" borderId="0" xfId="0" applyFont="1" applyAlignment="1">
      <alignment horizontal="center"/>
    </xf>
    <xf numFmtId="0" fontId="87" fillId="0" borderId="17" xfId="0" applyFont="1" applyBorder="1" applyAlignment="1">
      <alignment horizontal="center"/>
    </xf>
    <xf numFmtId="0" fontId="92" fillId="0" borderId="17" xfId="0" applyFont="1" applyBorder="1" applyAlignment="1">
      <alignment horizontal="left"/>
    </xf>
    <xf numFmtId="0" fontId="91" fillId="0" borderId="17" xfId="0" applyFont="1" applyBorder="1"/>
    <xf numFmtId="0" fontId="92" fillId="0" borderId="14" xfId="0" applyFont="1" applyBorder="1"/>
    <xf numFmtId="0" fontId="92" fillId="0" borderId="14" xfId="0" applyFont="1" applyBorder="1" applyAlignment="1">
      <alignment horizontal="centerContinuous"/>
    </xf>
    <xf numFmtId="0" fontId="91" fillId="0" borderId="14" xfId="0" quotePrefix="1" applyFont="1" applyBorder="1" applyAlignment="1">
      <alignment horizontal="left"/>
    </xf>
    <xf numFmtId="1" fontId="92" fillId="0" borderId="14" xfId="0" applyNumberFormat="1" applyFont="1" applyBorder="1" applyAlignment="1">
      <alignment horizontal="left"/>
    </xf>
    <xf numFmtId="169" fontId="92" fillId="0" borderId="14" xfId="0" applyNumberFormat="1" applyFont="1" applyBorder="1" applyAlignment="1">
      <alignment horizontal="left"/>
    </xf>
    <xf numFmtId="0" fontId="91" fillId="0" borderId="14" xfId="0" applyFont="1" applyBorder="1" applyAlignment="1">
      <alignment horizontal="center"/>
    </xf>
    <xf numFmtId="1" fontId="91" fillId="0" borderId="14" xfId="0" applyNumberFormat="1" applyFont="1" applyBorder="1" applyAlignment="1">
      <alignment horizontal="center"/>
    </xf>
    <xf numFmtId="0" fontId="92" fillId="0" borderId="51" xfId="0" quotePrefix="1" applyFont="1" applyBorder="1" applyAlignment="1">
      <alignment horizontal="left"/>
    </xf>
    <xf numFmtId="0" fontId="92" fillId="0" borderId="51" xfId="0" applyFont="1" applyBorder="1"/>
    <xf numFmtId="0" fontId="92" fillId="0" borderId="51" xfId="0" applyFont="1" applyBorder="1" applyAlignment="1">
      <alignment horizontal="left"/>
    </xf>
    <xf numFmtId="0" fontId="91" fillId="0" borderId="51" xfId="0" applyFont="1" applyBorder="1" applyAlignment="1">
      <alignment horizontal="center"/>
    </xf>
    <xf numFmtId="0" fontId="92" fillId="0" borderId="52" xfId="0" applyFont="1" applyBorder="1" applyAlignment="1">
      <alignment horizontal="center" vertical="center"/>
    </xf>
    <xf numFmtId="0" fontId="91" fillId="0" borderId="83" xfId="0" applyFont="1" applyBorder="1" applyAlignment="1">
      <alignment horizontal="centerContinuous"/>
    </xf>
    <xf numFmtId="164" fontId="92" fillId="0" borderId="83" xfId="0" applyNumberFormat="1" applyFont="1" applyBorder="1" applyAlignment="1">
      <alignment horizontal="left"/>
    </xf>
    <xf numFmtId="166" fontId="92" fillId="0" borderId="83" xfId="0" applyNumberFormat="1" applyFont="1" applyBorder="1" applyAlignment="1">
      <alignment horizontal="center"/>
    </xf>
    <xf numFmtId="164" fontId="92" fillId="0" borderId="83" xfId="1" applyFont="1" applyFill="1" applyBorder="1"/>
    <xf numFmtId="0" fontId="97" fillId="0" borderId="61" xfId="0" applyFont="1" applyBorder="1" applyAlignment="1">
      <alignment horizontal="left"/>
    </xf>
    <xf numFmtId="0" fontId="91" fillId="0" borderId="15" xfId="0" applyFont="1" applyBorder="1" applyAlignment="1">
      <alignment horizontal="centerContinuous"/>
    </xf>
    <xf numFmtId="164" fontId="92" fillId="0" borderId="15" xfId="0" applyNumberFormat="1" applyFont="1" applyBorder="1" applyAlignment="1">
      <alignment horizontal="left"/>
    </xf>
    <xf numFmtId="166" fontId="92" fillId="0" borderId="15" xfId="0" applyNumberFormat="1" applyFont="1" applyBorder="1" applyAlignment="1">
      <alignment horizontal="center"/>
    </xf>
    <xf numFmtId="164" fontId="92" fillId="0" borderId="15" xfId="1" applyFont="1" applyFill="1" applyBorder="1"/>
    <xf numFmtId="0" fontId="97" fillId="0" borderId="16" xfId="0" applyFont="1" applyBorder="1" applyAlignment="1">
      <alignment horizontal="left"/>
    </xf>
    <xf numFmtId="164" fontId="92" fillId="0" borderId="15" xfId="1" applyFont="1" applyFill="1" applyBorder="1" applyAlignment="1">
      <alignment horizontal="left"/>
    </xf>
    <xf numFmtId="2" fontId="96" fillId="0" borderId="0" xfId="0" applyNumberFormat="1" applyFont="1"/>
    <xf numFmtId="0" fontId="97" fillId="0" borderId="0" xfId="0" applyFont="1" applyAlignment="1">
      <alignment horizontal="left"/>
    </xf>
    <xf numFmtId="0" fontId="92" fillId="0" borderId="13" xfId="0" applyFont="1" applyBorder="1" applyAlignment="1">
      <alignment horizontal="left"/>
    </xf>
    <xf numFmtId="0" fontId="92" fillId="0" borderId="15" xfId="0" applyFont="1" applyBorder="1" applyAlignment="1">
      <alignment horizontal="centerContinuous"/>
    </xf>
    <xf numFmtId="0" fontId="91" fillId="0" borderId="13" xfId="0" applyFont="1" applyBorder="1"/>
    <xf numFmtId="10" fontId="91" fillId="0" borderId="16" xfId="296" applyNumberFormat="1" applyFont="1" applyFill="1" applyBorder="1" applyAlignment="1">
      <alignment horizontal="center"/>
    </xf>
    <xf numFmtId="164" fontId="91" fillId="0" borderId="15" xfId="1" applyFont="1" applyFill="1" applyBorder="1"/>
    <xf numFmtId="0" fontId="91" fillId="0" borderId="4" xfId="0" applyFont="1" applyBorder="1" applyAlignment="1">
      <alignment horizontal="centerContinuous"/>
    </xf>
    <xf numFmtId="0" fontId="91" fillId="0" borderId="5" xfId="0" applyFont="1" applyBorder="1"/>
    <xf numFmtId="0" fontId="91" fillId="0" borderId="4" xfId="0" applyFont="1" applyBorder="1" applyAlignment="1">
      <alignment horizontal="left"/>
    </xf>
    <xf numFmtId="164" fontId="91" fillId="0" borderId="4" xfId="1" applyFont="1" applyFill="1" applyBorder="1"/>
    <xf numFmtId="0" fontId="97" fillId="0" borderId="6" xfId="0" applyFont="1" applyBorder="1" applyAlignment="1">
      <alignment horizontal="left"/>
    </xf>
    <xf numFmtId="0" fontId="91" fillId="0" borderId="12" xfId="0" applyFont="1" applyBorder="1" applyAlignment="1">
      <alignment horizontal="center" vertical="center"/>
    </xf>
    <xf numFmtId="0" fontId="91" fillId="0" borderId="84" xfId="0" applyFont="1" applyBorder="1" applyAlignment="1">
      <alignment vertical="center"/>
    </xf>
    <xf numFmtId="0" fontId="91" fillId="0" borderId="84" xfId="0" applyFont="1" applyBorder="1"/>
    <xf numFmtId="0" fontId="91" fillId="0" borderId="84" xfId="0" applyFont="1" applyBorder="1" applyAlignment="1">
      <alignment horizontal="left"/>
    </xf>
    <xf numFmtId="164" fontId="91" fillId="0" borderId="2" xfId="0" applyNumberFormat="1" applyFont="1" applyBorder="1" applyAlignment="1">
      <alignment vertical="center"/>
    </xf>
    <xf numFmtId="0" fontId="91" fillId="0" borderId="67" xfId="0" applyFont="1" applyBorder="1"/>
    <xf numFmtId="0" fontId="92" fillId="0" borderId="14" xfId="0" applyFont="1" applyBorder="1" applyAlignment="1">
      <alignment vertical="center"/>
    </xf>
    <xf numFmtId="0" fontId="91" fillId="0" borderId="14" xfId="0" applyFont="1" applyBorder="1"/>
    <xf numFmtId="164" fontId="92" fillId="0" borderId="85" xfId="1" applyFont="1" applyFill="1" applyBorder="1" applyAlignment="1">
      <alignment vertical="center"/>
    </xf>
    <xf numFmtId="0" fontId="91" fillId="0" borderId="16" xfId="0" applyFont="1" applyBorder="1"/>
    <xf numFmtId="164" fontId="86" fillId="0" borderId="0" xfId="0" applyNumberFormat="1" applyFont="1" applyAlignment="1">
      <alignment horizontal="left"/>
    </xf>
    <xf numFmtId="0" fontId="92" fillId="0" borderId="4" xfId="0" applyFont="1" applyBorder="1" applyAlignment="1">
      <alignment horizontal="center" vertical="center"/>
    </xf>
    <xf numFmtId="0" fontId="91" fillId="0" borderId="1" xfId="0" applyFont="1" applyBorder="1" applyAlignment="1">
      <alignment horizontal="left" vertical="center"/>
    </xf>
    <xf numFmtId="0" fontId="91" fillId="0" borderId="6" xfId="0" applyFont="1" applyBorder="1"/>
    <xf numFmtId="0" fontId="92" fillId="0" borderId="84" xfId="0" applyFont="1" applyBorder="1" applyAlignment="1">
      <alignment horizontal="center" vertical="center"/>
    </xf>
    <xf numFmtId="0" fontId="91" fillId="0" borderId="84" xfId="0" applyFont="1" applyBorder="1" applyAlignment="1">
      <alignment horizontal="left" vertical="center"/>
    </xf>
    <xf numFmtId="0" fontId="91" fillId="0" borderId="84" xfId="0" applyFont="1" applyBorder="1" applyAlignment="1">
      <alignment horizontal="center"/>
    </xf>
    <xf numFmtId="0" fontId="92" fillId="0" borderId="84" xfId="0" applyFont="1" applyBorder="1"/>
    <xf numFmtId="0" fontId="92" fillId="0" borderId="1" xfId="0" applyFont="1" applyBorder="1" applyAlignment="1">
      <alignment horizontal="center" vertical="center"/>
    </xf>
    <xf numFmtId="0" fontId="91" fillId="0" borderId="1" xfId="0" applyFont="1" applyBorder="1" applyAlignment="1">
      <alignment horizontal="center"/>
    </xf>
    <xf numFmtId="0" fontId="92" fillId="0" borderId="1" xfId="0" applyFont="1" applyBorder="1"/>
    <xf numFmtId="0" fontId="91" fillId="0" borderId="1" xfId="0" applyFont="1" applyBorder="1"/>
    <xf numFmtId="0" fontId="91" fillId="0" borderId="0" xfId="297" applyFont="1"/>
    <xf numFmtId="0" fontId="92" fillId="0" borderId="0" xfId="297" applyFont="1"/>
    <xf numFmtId="0" fontId="91" fillId="0" borderId="0" xfId="5" applyFont="1" applyAlignment="1">
      <alignment horizontal="right"/>
    </xf>
    <xf numFmtId="0" fontId="91" fillId="0" borderId="0" xfId="297" applyFont="1" applyAlignment="1">
      <alignment horizontal="left"/>
    </xf>
    <xf numFmtId="0" fontId="91" fillId="0" borderId="0" xfId="297" applyFont="1" applyAlignment="1">
      <alignment horizontal="right"/>
    </xf>
    <xf numFmtId="0" fontId="92" fillId="0" borderId="0" xfId="297" applyFont="1" applyAlignment="1">
      <alignment horizontal="right"/>
    </xf>
    <xf numFmtId="0" fontId="91" fillId="0" borderId="0" xfId="5" applyFont="1"/>
    <xf numFmtId="0" fontId="91" fillId="0" borderId="0" xfId="297" applyFont="1" applyAlignment="1">
      <alignment horizontal="center"/>
    </xf>
    <xf numFmtId="164" fontId="96" fillId="0" borderId="0" xfId="0" applyNumberFormat="1" applyFont="1"/>
    <xf numFmtId="0" fontId="96" fillId="0" borderId="0" xfId="0" applyFont="1" applyAlignment="1">
      <alignment horizontal="left"/>
    </xf>
    <xf numFmtId="0" fontId="88" fillId="0" borderId="11" xfId="302" applyFont="1" applyBorder="1" applyAlignment="1">
      <alignment horizontal="right"/>
    </xf>
    <xf numFmtId="0" fontId="88" fillId="0" borderId="91" xfId="302" applyFont="1" applyBorder="1" applyAlignment="1">
      <alignment horizontal="right"/>
    </xf>
    <xf numFmtId="164" fontId="88" fillId="0" borderId="91" xfId="302" applyNumberFormat="1" applyFont="1" applyBorder="1" applyAlignment="1">
      <alignment horizontal="right"/>
    </xf>
    <xf numFmtId="164" fontId="88" fillId="49" borderId="6" xfId="302" applyNumberFormat="1" applyFont="1" applyFill="1" applyBorder="1" applyAlignment="1">
      <alignment horizontal="right"/>
    </xf>
    <xf numFmtId="0" fontId="86" fillId="0" borderId="0" xfId="145" applyFont="1" applyAlignment="1">
      <alignment horizontal="left"/>
    </xf>
    <xf numFmtId="0" fontId="91" fillId="0" borderId="0" xfId="145" applyFont="1"/>
    <xf numFmtId="0" fontId="86" fillId="0" borderId="0" xfId="145" applyFont="1" applyAlignment="1">
      <alignment horizontal="center"/>
    </xf>
    <xf numFmtId="0" fontId="99" fillId="0" borderId="0" xfId="302" applyFont="1" applyAlignment="1">
      <alignment horizontal="center"/>
    </xf>
    <xf numFmtId="9" fontId="88" fillId="0" borderId="0" xfId="302" applyNumberFormat="1" applyFont="1" applyAlignment="1">
      <alignment horizontal="center"/>
    </xf>
    <xf numFmtId="9" fontId="88" fillId="0" borderId="0" xfId="302" applyNumberFormat="1" applyFont="1"/>
    <xf numFmtId="0" fontId="88" fillId="0" borderId="0" xfId="302" applyFont="1" applyAlignment="1">
      <alignment horizontal="left"/>
    </xf>
    <xf numFmtId="0" fontId="88" fillId="0" borderId="0" xfId="302" applyFont="1" applyAlignment="1">
      <alignment horizontal="center"/>
    </xf>
    <xf numFmtId="0" fontId="88" fillId="0" borderId="0" xfId="302" applyFont="1" applyAlignment="1">
      <alignment vertical="center"/>
    </xf>
    <xf numFmtId="0" fontId="88" fillId="0" borderId="0" xfId="302" applyFont="1" applyAlignment="1">
      <alignment horizontal="center" vertical="center"/>
    </xf>
    <xf numFmtId="0" fontId="86" fillId="0" borderId="0" xfId="0" applyFont="1"/>
    <xf numFmtId="9" fontId="96" fillId="0" borderId="0" xfId="0" applyNumberFormat="1" applyFont="1"/>
    <xf numFmtId="0" fontId="86" fillId="0" borderId="0" xfId="0" applyFont="1" applyAlignment="1">
      <alignment horizontal="center"/>
    </xf>
    <xf numFmtId="0" fontId="86" fillId="0" borderId="0" xfId="145" applyFont="1" applyAlignment="1">
      <alignment horizontal="left"/>
    </xf>
    <xf numFmtId="0" fontId="86" fillId="0" borderId="0" xfId="145" applyFont="1"/>
    <xf numFmtId="0" fontId="98" fillId="0" borderId="0" xfId="145" applyFont="1" applyAlignment="1">
      <alignment horizontal="center"/>
    </xf>
    <xf numFmtId="0" fontId="91" fillId="0" borderId="0" xfId="5" applyFont="1" applyAlignment="1">
      <alignment horizontal="center"/>
    </xf>
    <xf numFmtId="0" fontId="95" fillId="0" borderId="0" xfId="0" applyFont="1" applyAlignment="1">
      <alignment horizontal="center"/>
    </xf>
    <xf numFmtId="0" fontId="91" fillId="0" borderId="87" xfId="5" applyFont="1" applyBorder="1" applyAlignment="1">
      <alignment horizontal="center"/>
    </xf>
    <xf numFmtId="0" fontId="91" fillId="0" borderId="17" xfId="5" applyFont="1" applyBorder="1" applyAlignment="1">
      <alignment horizontal="center"/>
    </xf>
    <xf numFmtId="0" fontId="91" fillId="0" borderId="59" xfId="0" applyFont="1" applyBorder="1" applyAlignment="1">
      <alignment horizontal="left" vertical="top"/>
    </xf>
    <xf numFmtId="0" fontId="91" fillId="0" borderId="61" xfId="0" applyFont="1" applyBorder="1" applyAlignment="1">
      <alignment horizontal="left" vertical="top"/>
    </xf>
    <xf numFmtId="0" fontId="87" fillId="0" borderId="19" xfId="0" applyFont="1" applyBorder="1" applyAlignment="1">
      <alignment horizontal="center"/>
    </xf>
    <xf numFmtId="0" fontId="91" fillId="0" borderId="14" xfId="0" applyFont="1" applyBorder="1" applyAlignment="1">
      <alignment horizontal="left"/>
    </xf>
    <xf numFmtId="0" fontId="91" fillId="0" borderId="13" xfId="0" applyFont="1" applyBorder="1" applyAlignment="1">
      <alignment horizontal="left"/>
    </xf>
    <xf numFmtId="0" fontId="91" fillId="0" borderId="16" xfId="0" applyFont="1" applyBorder="1" applyAlignment="1">
      <alignment horizontal="left"/>
    </xf>
    <xf numFmtId="0" fontId="87" fillId="0" borderId="18" xfId="0" applyFont="1" applyBorder="1" applyAlignment="1">
      <alignment horizontal="center"/>
    </xf>
    <xf numFmtId="0" fontId="92" fillId="0" borderId="1" xfId="0" applyFont="1" applyBorder="1" applyAlignment="1">
      <alignment horizontal="right" vertical="center"/>
    </xf>
    <xf numFmtId="17" fontId="91" fillId="0" borderId="14" xfId="0" applyNumberFormat="1" applyFont="1" applyBorder="1" applyAlignment="1">
      <alignment horizontal="left"/>
    </xf>
    <xf numFmtId="0" fontId="92" fillId="0" borderId="50" xfId="0" applyFont="1" applyBorder="1" applyAlignment="1">
      <alignment horizontal="center" vertical="center"/>
    </xf>
    <xf numFmtId="0" fontId="92" fillId="0" borderId="52" xfId="0" applyFont="1" applyBorder="1" applyAlignment="1">
      <alignment horizontal="center" vertical="center"/>
    </xf>
    <xf numFmtId="0" fontId="91" fillId="0" borderId="14" xfId="0" applyFont="1" applyBorder="1" applyAlignment="1">
      <alignment horizontal="center"/>
    </xf>
    <xf numFmtId="0" fontId="91" fillId="0" borderId="8" xfId="0" applyFont="1" applyBorder="1" applyAlignment="1">
      <alignment horizontal="left"/>
    </xf>
    <xf numFmtId="170" fontId="92" fillId="0" borderId="9" xfId="0" applyNumberFormat="1" applyFont="1" applyBorder="1" applyAlignment="1">
      <alignment horizontal="center"/>
    </xf>
    <xf numFmtId="170" fontId="92" fillId="0" borderId="10" xfId="0" applyNumberFormat="1" applyFont="1" applyBorder="1" applyAlignment="1">
      <alignment horizontal="center"/>
    </xf>
    <xf numFmtId="170" fontId="92" fillId="0" borderId="11" xfId="0" applyNumberFormat="1" applyFont="1" applyBorder="1" applyAlignment="1">
      <alignment horizontal="center"/>
    </xf>
    <xf numFmtId="164" fontId="92" fillId="0" borderId="13" xfId="0" applyNumberFormat="1" applyFont="1" applyBorder="1" applyAlignment="1">
      <alignment horizontal="left" vertical="center" shrinkToFit="1"/>
    </xf>
    <xf numFmtId="164" fontId="92" fillId="0" borderId="14" xfId="0" applyNumberFormat="1" applyFont="1" applyBorder="1" applyAlignment="1">
      <alignment horizontal="left" vertical="center" shrinkToFit="1"/>
    </xf>
    <xf numFmtId="164" fontId="92" fillId="0" borderId="16" xfId="0" applyNumberFormat="1" applyFont="1" applyBorder="1" applyAlignment="1">
      <alignment horizontal="left" vertical="center" shrinkToFit="1"/>
    </xf>
    <xf numFmtId="0" fontId="92" fillId="0" borderId="14" xfId="0" applyFont="1" applyBorder="1" applyAlignment="1">
      <alignment horizontal="left" vertical="center" shrinkToFit="1"/>
    </xf>
    <xf numFmtId="0" fontId="92" fillId="0" borderId="16" xfId="0" applyFont="1" applyBorder="1" applyAlignment="1">
      <alignment horizontal="left" vertical="center" shrinkToFit="1"/>
    </xf>
    <xf numFmtId="190" fontId="92" fillId="0" borderId="0" xfId="0" applyNumberFormat="1" applyFont="1" applyAlignment="1">
      <alignment horizontal="left"/>
    </xf>
    <xf numFmtId="0" fontId="93" fillId="0" borderId="35" xfId="0" applyFont="1" applyBorder="1" applyAlignment="1">
      <alignment horizontal="left"/>
    </xf>
    <xf numFmtId="0" fontId="93" fillId="0" borderId="17" xfId="0" applyFont="1" applyBorder="1" applyAlignment="1">
      <alignment horizontal="left"/>
    </xf>
    <xf numFmtId="0" fontId="93" fillId="0" borderId="36" xfId="0" applyFont="1" applyBorder="1" applyAlignment="1">
      <alignment horizontal="left"/>
    </xf>
    <xf numFmtId="0" fontId="92" fillId="0" borderId="53" xfId="0" applyFont="1" applyBorder="1" applyAlignment="1">
      <alignment horizontal="center" vertical="center"/>
    </xf>
    <xf numFmtId="0" fontId="92" fillId="0" borderId="49" xfId="0" applyFont="1" applyBorder="1" applyAlignment="1">
      <alignment horizontal="center" vertical="center"/>
    </xf>
    <xf numFmtId="0" fontId="92" fillId="0" borderId="9" xfId="0" applyFont="1" applyBorder="1" applyAlignment="1">
      <alignment horizontal="center" vertical="center" shrinkToFit="1"/>
    </xf>
    <xf numFmtId="0" fontId="92" fillId="0" borderId="10" xfId="0" applyFont="1" applyBorder="1" applyAlignment="1">
      <alignment horizontal="center" vertical="center" shrinkToFit="1"/>
    </xf>
    <xf numFmtId="0" fontId="92" fillId="0" borderId="11" xfId="0" applyFont="1" applyBorder="1" applyAlignment="1">
      <alignment horizontal="center" vertical="center" shrinkToFit="1"/>
    </xf>
    <xf numFmtId="0" fontId="91" fillId="0" borderId="13" xfId="0" applyFont="1" applyBorder="1" applyAlignment="1">
      <alignment horizontal="center" vertical="center" shrinkToFit="1"/>
    </xf>
    <xf numFmtId="0" fontId="91" fillId="0" borderId="14" xfId="0" applyFont="1" applyBorder="1" applyAlignment="1">
      <alignment horizontal="center" vertical="center" shrinkToFit="1"/>
    </xf>
    <xf numFmtId="0" fontId="91" fillId="0" borderId="16" xfId="0" applyFont="1" applyBorder="1" applyAlignment="1">
      <alignment horizontal="center" vertical="center" shrinkToFit="1"/>
    </xf>
    <xf numFmtId="0" fontId="93" fillId="0" borderId="59" xfId="0" applyFont="1" applyBorder="1" applyAlignment="1">
      <alignment horizontal="center" vertical="center" shrinkToFit="1"/>
    </xf>
    <xf numFmtId="0" fontId="93" fillId="0" borderId="60" xfId="0" applyFont="1" applyBorder="1" applyAlignment="1">
      <alignment horizontal="center" vertical="center" shrinkToFit="1"/>
    </xf>
    <xf numFmtId="0" fontId="93" fillId="0" borderId="61" xfId="0" applyFont="1" applyBorder="1" applyAlignment="1">
      <alignment horizontal="center" vertical="center" shrinkToFit="1"/>
    </xf>
    <xf numFmtId="0" fontId="91" fillId="0" borderId="0" xfId="0" applyFont="1" applyAlignment="1">
      <alignment horizontal="left"/>
    </xf>
    <xf numFmtId="0" fontId="92" fillId="0" borderId="53" xfId="0" applyFont="1" applyBorder="1" applyAlignment="1">
      <alignment horizontal="center" vertical="center" wrapText="1" shrinkToFit="1"/>
    </xf>
    <xf numFmtId="0" fontId="92" fillId="0" borderId="49" xfId="0" applyFont="1" applyBorder="1" applyAlignment="1">
      <alignment horizontal="center" vertical="center" wrapText="1" shrinkToFit="1"/>
    </xf>
    <xf numFmtId="0" fontId="92" fillId="0" borderId="54" xfId="0" applyFont="1" applyBorder="1" applyAlignment="1">
      <alignment horizontal="center" vertical="center" shrinkToFit="1"/>
    </xf>
    <xf numFmtId="0" fontId="92" fillId="0" borderId="55" xfId="0" applyFont="1" applyBorder="1" applyAlignment="1">
      <alignment horizontal="center" vertical="center" shrinkToFit="1"/>
    </xf>
    <xf numFmtId="0" fontId="92" fillId="0" borderId="56" xfId="0" applyFont="1" applyBorder="1" applyAlignment="1">
      <alignment horizontal="center" vertical="center" shrinkToFit="1"/>
    </xf>
    <xf numFmtId="0" fontId="92" fillId="0" borderId="50" xfId="0" applyFont="1" applyBorder="1" applyAlignment="1">
      <alignment horizontal="center" vertical="center" shrinkToFit="1"/>
    </xf>
    <xf numFmtId="0" fontId="92" fillId="0" borderId="51" xfId="0" applyFont="1" applyBorder="1" applyAlignment="1">
      <alignment horizontal="center" vertical="center" shrinkToFit="1"/>
    </xf>
    <xf numFmtId="0" fontId="92" fillId="0" borderId="52" xfId="0" applyFont="1" applyBorder="1" applyAlignment="1">
      <alignment horizontal="center" vertical="center" shrinkToFit="1"/>
    </xf>
    <xf numFmtId="0" fontId="1" fillId="41" borderId="0" xfId="298" applyFill="1"/>
    <xf numFmtId="167" fontId="71" fillId="45" borderId="9" xfId="299" applyNumberFormat="1" applyFont="1" applyFill="1" applyBorder="1" applyAlignment="1">
      <alignment horizontal="center"/>
    </xf>
    <xf numFmtId="167" fontId="71" fillId="45" borderId="11" xfId="299" applyNumberFormat="1" applyFont="1" applyFill="1" applyBorder="1" applyAlignment="1">
      <alignment horizontal="center"/>
    </xf>
    <xf numFmtId="43" fontId="76" fillId="45" borderId="7" xfId="299" applyFont="1" applyFill="1" applyBorder="1" applyAlignment="1">
      <alignment horizontal="center"/>
    </xf>
    <xf numFmtId="0" fontId="69" fillId="42" borderId="89" xfId="298" applyFont="1" applyFill="1" applyBorder="1" applyAlignment="1">
      <alignment horizontal="center" vertical="center"/>
    </xf>
    <xf numFmtId="0" fontId="69" fillId="42" borderId="41" xfId="298" applyFont="1" applyFill="1" applyBorder="1" applyAlignment="1">
      <alignment horizontal="center" vertical="center"/>
    </xf>
    <xf numFmtId="0" fontId="69" fillId="42" borderId="90" xfId="298" applyFont="1" applyFill="1" applyBorder="1" applyAlignment="1">
      <alignment horizontal="center" vertical="center"/>
    </xf>
    <xf numFmtId="167" fontId="71" fillId="43" borderId="7" xfId="299" applyNumberFormat="1" applyFont="1" applyFill="1" applyBorder="1" applyAlignment="1">
      <alignment horizontal="center"/>
    </xf>
    <xf numFmtId="43" fontId="72" fillId="43" borderId="7" xfId="299" applyFont="1" applyFill="1" applyBorder="1" applyAlignment="1" applyProtection="1">
      <alignment horizontal="center"/>
      <protection locked="0"/>
    </xf>
    <xf numFmtId="167" fontId="71" fillId="44" borderId="7" xfId="299" applyNumberFormat="1" applyFont="1" applyFill="1" applyBorder="1" applyAlignment="1">
      <alignment horizontal="center"/>
    </xf>
    <xf numFmtId="167" fontId="75" fillId="44" borderId="7" xfId="299" applyNumberFormat="1" applyFont="1" applyFill="1" applyBorder="1" applyAlignment="1">
      <alignment horizontal="center"/>
    </xf>
    <xf numFmtId="164" fontId="6" fillId="41" borderId="8" xfId="301" applyFont="1" applyFill="1" applyBorder="1" applyAlignment="1">
      <alignment horizontal="center" vertical="center"/>
    </xf>
    <xf numFmtId="0" fontId="5" fillId="41" borderId="0" xfId="298" applyFont="1" applyFill="1"/>
    <xf numFmtId="0" fontId="5" fillId="41" borderId="18" xfId="298" applyFont="1" applyFill="1" applyBorder="1"/>
    <xf numFmtId="0" fontId="7" fillId="41" borderId="0" xfId="298" applyFont="1" applyFill="1" applyAlignment="1">
      <alignment horizontal="center"/>
    </xf>
    <xf numFmtId="0" fontId="79" fillId="46" borderId="20" xfId="298" applyFont="1" applyFill="1" applyBorder="1" applyAlignment="1">
      <alignment horizontal="center" vertical="center" wrapText="1"/>
    </xf>
    <xf numFmtId="0" fontId="79" fillId="46" borderId="23" xfId="298" applyFont="1" applyFill="1" applyBorder="1" applyAlignment="1">
      <alignment horizontal="center" vertical="center"/>
    </xf>
    <xf numFmtId="0" fontId="79" fillId="46" borderId="21" xfId="298" applyFont="1" applyFill="1" applyBorder="1" applyAlignment="1">
      <alignment horizontal="center" vertical="center" wrapText="1"/>
    </xf>
    <xf numFmtId="0" fontId="79" fillId="46" borderId="21" xfId="298" applyFont="1" applyFill="1" applyBorder="1" applyAlignment="1">
      <alignment horizontal="center" vertical="center"/>
    </xf>
    <xf numFmtId="0" fontId="79" fillId="46" borderId="24" xfId="298" applyFont="1" applyFill="1" applyBorder="1" applyAlignment="1">
      <alignment horizontal="center" vertical="center"/>
    </xf>
    <xf numFmtId="0" fontId="79" fillId="46" borderId="22" xfId="298" applyFont="1" applyFill="1" applyBorder="1" applyAlignment="1">
      <alignment horizontal="center" vertical="center"/>
    </xf>
    <xf numFmtId="0" fontId="79" fillId="46" borderId="25" xfId="298" applyFont="1" applyFill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30" fillId="0" borderId="64" xfId="0" applyFont="1" applyBorder="1" applyAlignment="1">
      <alignment horizontal="center" vertical="center"/>
    </xf>
    <xf numFmtId="0" fontId="33" fillId="0" borderId="62" xfId="0" applyFont="1" applyBorder="1" applyAlignment="1">
      <alignment horizontal="center" vertical="center"/>
    </xf>
    <xf numFmtId="0" fontId="30" fillId="0" borderId="63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62" fillId="0" borderId="27" xfId="0" applyFont="1" applyBorder="1" applyAlignment="1">
      <alignment horizontal="center" vertical="center"/>
    </xf>
    <xf numFmtId="0" fontId="64" fillId="0" borderId="4" xfId="0" applyFont="1" applyBorder="1" applyAlignment="1">
      <alignment horizontal="center" vertical="center"/>
    </xf>
    <xf numFmtId="0" fontId="33" fillId="0" borderId="28" xfId="0" applyFont="1" applyBorder="1" applyAlignment="1">
      <alignment horizontal="center" vertical="center"/>
    </xf>
    <xf numFmtId="0" fontId="30" fillId="0" borderId="48" xfId="0" applyFont="1" applyBorder="1" applyAlignment="1">
      <alignment horizontal="center" vertical="center"/>
    </xf>
  </cellXfs>
  <cellStyles count="313">
    <cellStyle name=",;F'KOIT[[WAAHK" xfId="10" xr:uid="{00000000-0005-0000-0000-000000000000}"/>
    <cellStyle name="?? [0.00]_????" xfId="11" xr:uid="{00000000-0005-0000-0000-000001000000}"/>
    <cellStyle name="?? [0]_PERSONAL" xfId="12" xr:uid="{00000000-0005-0000-0000-000002000000}"/>
    <cellStyle name="???? [0.00]_????" xfId="13" xr:uid="{00000000-0005-0000-0000-000003000000}"/>
    <cellStyle name="??????[0]_PERSONAL" xfId="14" xr:uid="{00000000-0005-0000-0000-000004000000}"/>
    <cellStyle name="??????PERSONAL" xfId="15" xr:uid="{00000000-0005-0000-0000-000005000000}"/>
    <cellStyle name="?????[0]_PERSONAL" xfId="16" xr:uid="{00000000-0005-0000-0000-000006000000}"/>
    <cellStyle name="?????PERSONAL" xfId="17" xr:uid="{00000000-0005-0000-0000-000007000000}"/>
    <cellStyle name="????_????" xfId="18" xr:uid="{00000000-0005-0000-0000-000008000000}"/>
    <cellStyle name="???[0]_PERSONAL" xfId="19" xr:uid="{00000000-0005-0000-0000-000009000000}"/>
    <cellStyle name="???_PERSONAL" xfId="20" xr:uid="{00000000-0005-0000-0000-00000A000000}"/>
    <cellStyle name="??_??" xfId="21" xr:uid="{00000000-0005-0000-0000-00000B000000}"/>
    <cellStyle name="?@??laroux" xfId="22" xr:uid="{00000000-0005-0000-0000-00000C000000}"/>
    <cellStyle name="=C:\WINDOWS\SYSTEM32\COMMAND.COM" xfId="23" xr:uid="{00000000-0005-0000-0000-00000D000000}"/>
    <cellStyle name="20% - Accent1" xfId="24" xr:uid="{00000000-0005-0000-0000-00000E000000}"/>
    <cellStyle name="20% - Accent2" xfId="25" xr:uid="{00000000-0005-0000-0000-00000F000000}"/>
    <cellStyle name="20% - Accent3" xfId="26" xr:uid="{00000000-0005-0000-0000-000010000000}"/>
    <cellStyle name="20% - Accent4" xfId="27" xr:uid="{00000000-0005-0000-0000-000011000000}"/>
    <cellStyle name="20% - Accent5" xfId="28" xr:uid="{00000000-0005-0000-0000-000012000000}"/>
    <cellStyle name="20% - Accent6" xfId="29" xr:uid="{00000000-0005-0000-0000-000013000000}"/>
    <cellStyle name="40% - Accent1" xfId="30" xr:uid="{00000000-0005-0000-0000-000014000000}"/>
    <cellStyle name="40% - Accent2" xfId="31" xr:uid="{00000000-0005-0000-0000-000015000000}"/>
    <cellStyle name="40% - Accent3" xfId="32" xr:uid="{00000000-0005-0000-0000-000016000000}"/>
    <cellStyle name="40% - Accent4" xfId="33" xr:uid="{00000000-0005-0000-0000-000017000000}"/>
    <cellStyle name="40% - Accent5" xfId="34" xr:uid="{00000000-0005-0000-0000-000018000000}"/>
    <cellStyle name="40% - Accent6" xfId="35" xr:uid="{00000000-0005-0000-0000-000019000000}"/>
    <cellStyle name="60% - Accent1" xfId="36" xr:uid="{00000000-0005-0000-0000-00001A000000}"/>
    <cellStyle name="60% - Accent2" xfId="37" xr:uid="{00000000-0005-0000-0000-00001B000000}"/>
    <cellStyle name="60% - Accent3" xfId="38" xr:uid="{00000000-0005-0000-0000-00001C000000}"/>
    <cellStyle name="60% - Accent4" xfId="39" xr:uid="{00000000-0005-0000-0000-00001D000000}"/>
    <cellStyle name="60% - Accent5" xfId="40" xr:uid="{00000000-0005-0000-0000-00001E000000}"/>
    <cellStyle name="60% - Accent6" xfId="41" xr:uid="{00000000-0005-0000-0000-00001F000000}"/>
    <cellStyle name="75" xfId="42" xr:uid="{00000000-0005-0000-0000-000020000000}"/>
    <cellStyle name="abc" xfId="43" xr:uid="{00000000-0005-0000-0000-000021000000}"/>
    <cellStyle name="Accent1" xfId="44" xr:uid="{00000000-0005-0000-0000-000022000000}"/>
    <cellStyle name="Accent1 - 20%" xfId="45" xr:uid="{00000000-0005-0000-0000-000023000000}"/>
    <cellStyle name="Accent1 - 40%" xfId="46" xr:uid="{00000000-0005-0000-0000-000024000000}"/>
    <cellStyle name="Accent1 - 60%" xfId="47" xr:uid="{00000000-0005-0000-0000-000025000000}"/>
    <cellStyle name="Accent1_ราคากลางสายยูงเตี้ย1" xfId="48" xr:uid="{00000000-0005-0000-0000-000026000000}"/>
    <cellStyle name="Accent2" xfId="49" xr:uid="{00000000-0005-0000-0000-000027000000}"/>
    <cellStyle name="Accent2 - 20%" xfId="50" xr:uid="{00000000-0005-0000-0000-000028000000}"/>
    <cellStyle name="Accent2 - 40%" xfId="51" xr:uid="{00000000-0005-0000-0000-000029000000}"/>
    <cellStyle name="Accent2 - 60%" xfId="52" xr:uid="{00000000-0005-0000-0000-00002A000000}"/>
    <cellStyle name="Accent2_ราคากลางสายยูงเตี้ย1" xfId="53" xr:uid="{00000000-0005-0000-0000-00002B000000}"/>
    <cellStyle name="Accent3" xfId="54" xr:uid="{00000000-0005-0000-0000-00002C000000}"/>
    <cellStyle name="Accent3 - 20%" xfId="55" xr:uid="{00000000-0005-0000-0000-00002D000000}"/>
    <cellStyle name="Accent3 - 40%" xfId="56" xr:uid="{00000000-0005-0000-0000-00002E000000}"/>
    <cellStyle name="Accent3 - 60%" xfId="57" xr:uid="{00000000-0005-0000-0000-00002F000000}"/>
    <cellStyle name="Accent3_ราคากลางสายยูงเตี้ย1" xfId="58" xr:uid="{00000000-0005-0000-0000-000030000000}"/>
    <cellStyle name="Accent4" xfId="59" xr:uid="{00000000-0005-0000-0000-000031000000}"/>
    <cellStyle name="Accent4 - 20%" xfId="60" xr:uid="{00000000-0005-0000-0000-000032000000}"/>
    <cellStyle name="Accent4 - 40%" xfId="61" xr:uid="{00000000-0005-0000-0000-000033000000}"/>
    <cellStyle name="Accent4 - 60%" xfId="62" xr:uid="{00000000-0005-0000-0000-000034000000}"/>
    <cellStyle name="Accent4_ราคากลางสายยูงเตี้ย1" xfId="63" xr:uid="{00000000-0005-0000-0000-000035000000}"/>
    <cellStyle name="Accent5" xfId="64" xr:uid="{00000000-0005-0000-0000-000036000000}"/>
    <cellStyle name="Accent5 - 20%" xfId="65" xr:uid="{00000000-0005-0000-0000-000037000000}"/>
    <cellStyle name="Accent5 - 40%" xfId="66" xr:uid="{00000000-0005-0000-0000-000038000000}"/>
    <cellStyle name="Accent5 - 60%" xfId="67" xr:uid="{00000000-0005-0000-0000-000039000000}"/>
    <cellStyle name="Accent5_ราคากลางสายยูงเตี้ย1" xfId="68" xr:uid="{00000000-0005-0000-0000-00003A000000}"/>
    <cellStyle name="Accent6" xfId="69" xr:uid="{00000000-0005-0000-0000-00003B000000}"/>
    <cellStyle name="Accent6 - 20%" xfId="70" xr:uid="{00000000-0005-0000-0000-00003C000000}"/>
    <cellStyle name="Accent6 - 40%" xfId="71" xr:uid="{00000000-0005-0000-0000-00003D000000}"/>
    <cellStyle name="Accent6 - 60%" xfId="72" xr:uid="{00000000-0005-0000-0000-00003E000000}"/>
    <cellStyle name="Accent6_ราคากลางสายยูงเตี้ย1" xfId="73" xr:uid="{00000000-0005-0000-0000-00003F000000}"/>
    <cellStyle name="Bad" xfId="74" xr:uid="{00000000-0005-0000-0000-000040000000}"/>
    <cellStyle name="Calc Currency (0)" xfId="75" xr:uid="{00000000-0005-0000-0000-000041000000}"/>
    <cellStyle name="Calc Currency (2)" xfId="76" xr:uid="{00000000-0005-0000-0000-000042000000}"/>
    <cellStyle name="Calc Percent (0)" xfId="77" xr:uid="{00000000-0005-0000-0000-000043000000}"/>
    <cellStyle name="Calc Percent (1)" xfId="78" xr:uid="{00000000-0005-0000-0000-000044000000}"/>
    <cellStyle name="Calc Percent (2)" xfId="79" xr:uid="{00000000-0005-0000-0000-000045000000}"/>
    <cellStyle name="Calc Units (0)" xfId="80" xr:uid="{00000000-0005-0000-0000-000046000000}"/>
    <cellStyle name="Calc Units (1)" xfId="81" xr:uid="{00000000-0005-0000-0000-000047000000}"/>
    <cellStyle name="Calc Units (2)" xfId="82" xr:uid="{00000000-0005-0000-0000-000048000000}"/>
    <cellStyle name="Calculation" xfId="83" xr:uid="{00000000-0005-0000-0000-000049000000}"/>
    <cellStyle name="Check Cell" xfId="84" xr:uid="{00000000-0005-0000-0000-00004A000000}"/>
    <cellStyle name="Comma" xfId="1" builtinId="3"/>
    <cellStyle name="Comma [00]" xfId="85" xr:uid="{00000000-0005-0000-0000-00004C000000}"/>
    <cellStyle name="Comma 2" xfId="86" xr:uid="{00000000-0005-0000-0000-00004D000000}"/>
    <cellStyle name="Comma 2 6" xfId="301" xr:uid="{00000000-0005-0000-0000-00004E000000}"/>
    <cellStyle name="Comma 3" xfId="87" xr:uid="{00000000-0005-0000-0000-00004F000000}"/>
    <cellStyle name="Comma 3 2" xfId="310" xr:uid="{00000000-0005-0000-0000-000050000000}"/>
    <cellStyle name="Comma 4" xfId="88" xr:uid="{00000000-0005-0000-0000-000051000000}"/>
    <cellStyle name="Comma 4 2" xfId="311" xr:uid="{00000000-0005-0000-0000-000052000000}"/>
    <cellStyle name="Comma 5" xfId="299" xr:uid="{00000000-0005-0000-0000-000053000000}"/>
    <cellStyle name="comma zerodec" xfId="89" xr:uid="{00000000-0005-0000-0000-000054000000}"/>
    <cellStyle name="company_title" xfId="90" xr:uid="{00000000-0005-0000-0000-000055000000}"/>
    <cellStyle name="Currency [00]" xfId="91" xr:uid="{00000000-0005-0000-0000-000056000000}"/>
    <cellStyle name="Currency1" xfId="92" xr:uid="{00000000-0005-0000-0000-000057000000}"/>
    <cellStyle name="Currency1 2" xfId="93" xr:uid="{00000000-0005-0000-0000-000058000000}"/>
    <cellStyle name="Currency1 3" xfId="94" xr:uid="{00000000-0005-0000-0000-000059000000}"/>
    <cellStyle name="Currency1 4" xfId="95" xr:uid="{00000000-0005-0000-0000-00005A000000}"/>
    <cellStyle name="Currency1 5" xfId="96" xr:uid="{00000000-0005-0000-0000-00005B000000}"/>
    <cellStyle name="Currency1 6" xfId="97" xr:uid="{00000000-0005-0000-0000-00005C000000}"/>
    <cellStyle name="Currency1 7" xfId="98" xr:uid="{00000000-0005-0000-0000-00005D000000}"/>
    <cellStyle name="Currency1 8" xfId="99" xr:uid="{00000000-0005-0000-0000-00005E000000}"/>
    <cellStyle name="Currency1_คสล.5 ม.ปรับต้นฉบับเป็นจังหวัดพังงา" xfId="100" xr:uid="{00000000-0005-0000-0000-00005F000000}"/>
    <cellStyle name="Date" xfId="101" xr:uid="{00000000-0005-0000-0000-000060000000}"/>
    <cellStyle name="Date Short" xfId="102" xr:uid="{00000000-0005-0000-0000-000061000000}"/>
    <cellStyle name="date_format" xfId="103" xr:uid="{00000000-0005-0000-0000-000062000000}"/>
    <cellStyle name="Dollar (zero dec)" xfId="104" xr:uid="{00000000-0005-0000-0000-000063000000}"/>
    <cellStyle name="Dollar (zero dec) 2" xfId="105" xr:uid="{00000000-0005-0000-0000-000064000000}"/>
    <cellStyle name="Dollar (zero dec) 3" xfId="106" xr:uid="{00000000-0005-0000-0000-000065000000}"/>
    <cellStyle name="Dollar (zero dec) 4" xfId="107" xr:uid="{00000000-0005-0000-0000-000066000000}"/>
    <cellStyle name="Dollar (zero dec) 5" xfId="108" xr:uid="{00000000-0005-0000-0000-000067000000}"/>
    <cellStyle name="Dollar (zero dec) 6" xfId="109" xr:uid="{00000000-0005-0000-0000-000068000000}"/>
    <cellStyle name="Dollar (zero dec) 7" xfId="110" xr:uid="{00000000-0005-0000-0000-000069000000}"/>
    <cellStyle name="Dollar (zero dec) 8" xfId="111" xr:uid="{00000000-0005-0000-0000-00006A000000}"/>
    <cellStyle name="Dollar (zero dec)_คสล.5 ม.ปรับต้นฉบับเป็นจังหวัดพังงา" xfId="112" xr:uid="{00000000-0005-0000-0000-00006B000000}"/>
    <cellStyle name="Emphasis 1" xfId="113" xr:uid="{00000000-0005-0000-0000-00006C000000}"/>
    <cellStyle name="Emphasis 2" xfId="114" xr:uid="{00000000-0005-0000-0000-00006D000000}"/>
    <cellStyle name="Emphasis 3" xfId="115" xr:uid="{00000000-0005-0000-0000-00006E000000}"/>
    <cellStyle name="Enter Currency (0)" xfId="116" xr:uid="{00000000-0005-0000-0000-00006F000000}"/>
    <cellStyle name="Enter Currency (2)" xfId="117" xr:uid="{00000000-0005-0000-0000-000070000000}"/>
    <cellStyle name="Enter Units (0)" xfId="118" xr:uid="{00000000-0005-0000-0000-000071000000}"/>
    <cellStyle name="Enter Units (1)" xfId="119" xr:uid="{00000000-0005-0000-0000-000072000000}"/>
    <cellStyle name="Enter Units (2)" xfId="120" xr:uid="{00000000-0005-0000-0000-000073000000}"/>
    <cellStyle name="Explanatory Text" xfId="121" xr:uid="{00000000-0005-0000-0000-000074000000}"/>
    <cellStyle name="Fixed" xfId="122" xr:uid="{00000000-0005-0000-0000-000075000000}"/>
    <cellStyle name="Good" xfId="123" xr:uid="{00000000-0005-0000-0000-000076000000}"/>
    <cellStyle name="Grey" xfId="124" xr:uid="{00000000-0005-0000-0000-000077000000}"/>
    <cellStyle name="Header1" xfId="125" xr:uid="{00000000-0005-0000-0000-000078000000}"/>
    <cellStyle name="Header2" xfId="126" xr:uid="{00000000-0005-0000-0000-000079000000}"/>
    <cellStyle name="Heading 1" xfId="127" xr:uid="{00000000-0005-0000-0000-00007A000000}"/>
    <cellStyle name="Heading 2" xfId="128" xr:uid="{00000000-0005-0000-0000-00007B000000}"/>
    <cellStyle name="Heading 3" xfId="129" xr:uid="{00000000-0005-0000-0000-00007C000000}"/>
    <cellStyle name="Heading 4" xfId="130" xr:uid="{00000000-0005-0000-0000-00007D000000}"/>
    <cellStyle name="Heading1" xfId="131" xr:uid="{00000000-0005-0000-0000-00007E000000}"/>
    <cellStyle name="Heading2" xfId="132" xr:uid="{00000000-0005-0000-0000-00007F000000}"/>
    <cellStyle name="Hyperlink 2" xfId="300" xr:uid="{00000000-0005-0000-0000-000080000000}"/>
    <cellStyle name="Input" xfId="133" xr:uid="{00000000-0005-0000-0000-000081000000}"/>
    <cellStyle name="Input [yellow]" xfId="134" xr:uid="{00000000-0005-0000-0000-000082000000}"/>
    <cellStyle name="Input_0.000_ราคากลางแผนปี55_ทุกกิจกรรม" xfId="135" xr:uid="{00000000-0005-0000-0000-000083000000}"/>
    <cellStyle name="Link Currency (0)" xfId="136" xr:uid="{00000000-0005-0000-0000-000084000000}"/>
    <cellStyle name="Link Currency (2)" xfId="137" xr:uid="{00000000-0005-0000-0000-000085000000}"/>
    <cellStyle name="Link Units (0)" xfId="138" xr:uid="{00000000-0005-0000-0000-000086000000}"/>
    <cellStyle name="Link Units (1)" xfId="139" xr:uid="{00000000-0005-0000-0000-000087000000}"/>
    <cellStyle name="Link Units (2)" xfId="140" xr:uid="{00000000-0005-0000-0000-000088000000}"/>
    <cellStyle name="Linked Cell" xfId="141" xr:uid="{00000000-0005-0000-0000-000089000000}"/>
    <cellStyle name="Neutral" xfId="142" xr:uid="{00000000-0005-0000-0000-00008A000000}"/>
    <cellStyle name="no dec" xfId="143" xr:uid="{00000000-0005-0000-0000-00008B000000}"/>
    <cellStyle name="Normal" xfId="0" builtinId="0"/>
    <cellStyle name="Normal - Style1" xfId="144" xr:uid="{00000000-0005-0000-0000-00008D000000}"/>
    <cellStyle name="Normal 2" xfId="145" xr:uid="{00000000-0005-0000-0000-00008E000000}"/>
    <cellStyle name="Normal 2 2" xfId="146" xr:uid="{00000000-0005-0000-0000-00008F000000}"/>
    <cellStyle name="Normal 2 3" xfId="147" xr:uid="{00000000-0005-0000-0000-000090000000}"/>
    <cellStyle name="Normal 2 4" xfId="148" xr:uid="{00000000-0005-0000-0000-000091000000}"/>
    <cellStyle name="Normal 2 5" xfId="149" xr:uid="{00000000-0005-0000-0000-000092000000}"/>
    <cellStyle name="Normal 2 6" xfId="150" xr:uid="{00000000-0005-0000-0000-000093000000}"/>
    <cellStyle name="Normal 2 7" xfId="151" xr:uid="{00000000-0005-0000-0000-000094000000}"/>
    <cellStyle name="Normal 2 8" xfId="152" xr:uid="{00000000-0005-0000-0000-000095000000}"/>
    <cellStyle name="Normal 2 9" xfId="309" xr:uid="{00000000-0005-0000-0000-000096000000}"/>
    <cellStyle name="Normal 2_คสล.5 ม.ปรับต้นฉบับเป็นจังหวัดพังงา" xfId="153" xr:uid="{00000000-0005-0000-0000-000097000000}"/>
    <cellStyle name="Normal 3" xfId="154" xr:uid="{00000000-0005-0000-0000-000098000000}"/>
    <cellStyle name="Normal 3 3" xfId="302" xr:uid="{00000000-0005-0000-0000-000099000000}"/>
    <cellStyle name="Normal 4" xfId="155" xr:uid="{00000000-0005-0000-0000-00009A000000}"/>
    <cellStyle name="Normal 6" xfId="298" xr:uid="{00000000-0005-0000-0000-00009B000000}"/>
    <cellStyle name="Nor聭al_ภาคกลาง" xfId="156" xr:uid="{00000000-0005-0000-0000-00009C000000}"/>
    <cellStyle name="Note" xfId="157" xr:uid="{00000000-0005-0000-0000-00009D000000}"/>
    <cellStyle name="Output" xfId="158" xr:uid="{00000000-0005-0000-0000-00009E000000}"/>
    <cellStyle name="ParaBirimi [0]_RESULTS" xfId="159" xr:uid="{00000000-0005-0000-0000-00009F000000}"/>
    <cellStyle name="ParaBirimi_RESULTS" xfId="160" xr:uid="{00000000-0005-0000-0000-0000A0000000}"/>
    <cellStyle name="Percent" xfId="296" builtinId="5"/>
    <cellStyle name="Percent [0]" xfId="161" xr:uid="{00000000-0005-0000-0000-0000A2000000}"/>
    <cellStyle name="Percent [00]" xfId="162" xr:uid="{00000000-0005-0000-0000-0000A3000000}"/>
    <cellStyle name="Percent [2]" xfId="163" xr:uid="{00000000-0005-0000-0000-0000A4000000}"/>
    <cellStyle name="Percent 2" xfId="164" xr:uid="{00000000-0005-0000-0000-0000A5000000}"/>
    <cellStyle name="PrePop Currency (0)" xfId="165" xr:uid="{00000000-0005-0000-0000-0000A6000000}"/>
    <cellStyle name="PrePop Currency (2)" xfId="166" xr:uid="{00000000-0005-0000-0000-0000A7000000}"/>
    <cellStyle name="PrePop Units (0)" xfId="167" xr:uid="{00000000-0005-0000-0000-0000A8000000}"/>
    <cellStyle name="PrePop Units (1)" xfId="168" xr:uid="{00000000-0005-0000-0000-0000A9000000}"/>
    <cellStyle name="PrePop Units (2)" xfId="169" xr:uid="{00000000-0005-0000-0000-0000AA000000}"/>
    <cellStyle name="Quantity" xfId="170" xr:uid="{00000000-0005-0000-0000-0000AB000000}"/>
    <cellStyle name="report_title" xfId="171" xr:uid="{00000000-0005-0000-0000-0000AC000000}"/>
    <cellStyle name="Sheet Title" xfId="172" xr:uid="{00000000-0005-0000-0000-0000AD000000}"/>
    <cellStyle name="Style 1" xfId="173" xr:uid="{00000000-0005-0000-0000-0000AE000000}"/>
    <cellStyle name="Text Indent A" xfId="174" xr:uid="{00000000-0005-0000-0000-0000AF000000}"/>
    <cellStyle name="Text Indent B" xfId="175" xr:uid="{00000000-0005-0000-0000-0000B0000000}"/>
    <cellStyle name="Text Indent C" xfId="176" xr:uid="{00000000-0005-0000-0000-0000B1000000}"/>
    <cellStyle name="Title" xfId="177" xr:uid="{00000000-0005-0000-0000-0000B2000000}"/>
    <cellStyle name="Total" xfId="178" xr:uid="{00000000-0005-0000-0000-0000B3000000}"/>
    <cellStyle name="Virg? [0]_RESULTS" xfId="179" xr:uid="{00000000-0005-0000-0000-0000B4000000}"/>
    <cellStyle name="Virg?_RESULTS" xfId="180" xr:uid="{00000000-0005-0000-0000-0000B5000000}"/>
    <cellStyle name="Warning Text" xfId="181" xr:uid="{00000000-0005-0000-0000-0000B6000000}"/>
    <cellStyle name="เครื่องหมายจุลภาค 12 2" xfId="307" xr:uid="{00000000-0005-0000-0000-0000B7000000}"/>
    <cellStyle name="เครื่องหมายจุลภาค 18" xfId="182" xr:uid="{00000000-0005-0000-0000-0000B8000000}"/>
    <cellStyle name="เครื่องหมายจุลภาค 2" xfId="3" xr:uid="{00000000-0005-0000-0000-0000B9000000}"/>
    <cellStyle name="เครื่องหมายจุลภาค 2 10" xfId="305" xr:uid="{00000000-0005-0000-0000-0000BA000000}"/>
    <cellStyle name="เครื่องหมายจุลภาค 2 2" xfId="183" xr:uid="{00000000-0005-0000-0000-0000BB000000}"/>
    <cellStyle name="เครื่องหมายจุลภาค 2 2 2" xfId="184" xr:uid="{00000000-0005-0000-0000-0000BC000000}"/>
    <cellStyle name="เครื่องหมายจุลภาค 2 3" xfId="185" xr:uid="{00000000-0005-0000-0000-0000BD000000}"/>
    <cellStyle name="เครื่องหมายจุลภาค 3" xfId="6" xr:uid="{00000000-0005-0000-0000-0000BE000000}"/>
    <cellStyle name="เครื่องหมายจุลภาค 3 2" xfId="186" xr:uid="{00000000-0005-0000-0000-0000BF000000}"/>
    <cellStyle name="เครื่องหมายจุลภาค 3 2 2" xfId="187" xr:uid="{00000000-0005-0000-0000-0000C0000000}"/>
    <cellStyle name="เครื่องหมายจุลภาค 3 2 3" xfId="188" xr:uid="{00000000-0005-0000-0000-0000C1000000}"/>
    <cellStyle name="เครื่องหมายจุลภาค 3 2 4" xfId="189" xr:uid="{00000000-0005-0000-0000-0000C2000000}"/>
    <cellStyle name="เครื่องหมายจุลภาค 3 2 5" xfId="190" xr:uid="{00000000-0005-0000-0000-0000C3000000}"/>
    <cellStyle name="เครื่องหมายจุลภาค 3 2 6" xfId="191" xr:uid="{00000000-0005-0000-0000-0000C4000000}"/>
    <cellStyle name="เครื่องหมายจุลภาค 3 2 7" xfId="192" xr:uid="{00000000-0005-0000-0000-0000C5000000}"/>
    <cellStyle name="เครื่องหมายจุลภาค 3 2 8" xfId="193" xr:uid="{00000000-0005-0000-0000-0000C6000000}"/>
    <cellStyle name="เครื่องหมายจุลภาค 3 2_ราคากลางสายยูงเตี้ย1" xfId="194" xr:uid="{00000000-0005-0000-0000-0000C7000000}"/>
    <cellStyle name="เครื่องหมายจุลภาค 3_งานก่อสร้างสะพานในชุมชนและภูมิภาค" xfId="195" xr:uid="{00000000-0005-0000-0000-0000C8000000}"/>
    <cellStyle name="เครื่องหมายจุลภาค 4" xfId="9" xr:uid="{00000000-0005-0000-0000-0000C9000000}"/>
    <cellStyle name="เครื่องหมายจุลภาค 4 2" xfId="196" xr:uid="{00000000-0005-0000-0000-0000CA000000}"/>
    <cellStyle name="เครื่องหมายจุลภาค 4 3" xfId="197" xr:uid="{00000000-0005-0000-0000-0000CB000000}"/>
    <cellStyle name="เครื่องหมายจุลภาค 4 4" xfId="198" xr:uid="{00000000-0005-0000-0000-0000CC000000}"/>
    <cellStyle name="เครื่องหมายจุลภาค 4 5" xfId="199" xr:uid="{00000000-0005-0000-0000-0000CD000000}"/>
    <cellStyle name="เครื่องหมายจุลภาค 4 6" xfId="200" xr:uid="{00000000-0005-0000-0000-0000CE000000}"/>
    <cellStyle name="เครื่องหมายจุลภาค 4 7" xfId="201" xr:uid="{00000000-0005-0000-0000-0000CF000000}"/>
    <cellStyle name="เครื่องหมายจุลภาค 4 8" xfId="202" xr:uid="{00000000-0005-0000-0000-0000D0000000}"/>
    <cellStyle name="เครื่องหมายจุลภาค 4_ราคากลางสายยูงเตี้ย1" xfId="203" xr:uid="{00000000-0005-0000-0000-0000D1000000}"/>
    <cellStyle name="เครื่องหมายจุลภาค 5" xfId="204" xr:uid="{00000000-0005-0000-0000-0000D2000000}"/>
    <cellStyle name="เครื่องหมายจุลภาค 5 2" xfId="205" xr:uid="{00000000-0005-0000-0000-0000D3000000}"/>
    <cellStyle name="เครื่องหมายจุลภาค 5 3" xfId="206" xr:uid="{00000000-0005-0000-0000-0000D4000000}"/>
    <cellStyle name="เครื่องหมายจุลภาค 5 4" xfId="207" xr:uid="{00000000-0005-0000-0000-0000D5000000}"/>
    <cellStyle name="เครื่องหมายจุลภาค 5 5" xfId="208" xr:uid="{00000000-0005-0000-0000-0000D6000000}"/>
    <cellStyle name="เครื่องหมายจุลภาค 5 6" xfId="209" xr:uid="{00000000-0005-0000-0000-0000D7000000}"/>
    <cellStyle name="เครื่องหมายจุลภาค 5 7" xfId="210" xr:uid="{00000000-0005-0000-0000-0000D8000000}"/>
    <cellStyle name="เครื่องหมายจุลภาค 5 8" xfId="211" xr:uid="{00000000-0005-0000-0000-0000D9000000}"/>
    <cellStyle name="เครื่องหมายจุลภาค 5_ราคากลางสายยูงเตี้ย1" xfId="212" xr:uid="{00000000-0005-0000-0000-0000DA000000}"/>
    <cellStyle name="เครื่องหมายจุลภาค 6" xfId="213" xr:uid="{00000000-0005-0000-0000-0000DB000000}"/>
    <cellStyle name="เครื่องหมายจุลภาค 6 2" xfId="214" xr:uid="{00000000-0005-0000-0000-0000DC000000}"/>
    <cellStyle name="เครื่องหมายจุลภาค 6 3" xfId="215" xr:uid="{00000000-0005-0000-0000-0000DD000000}"/>
    <cellStyle name="เครื่องหมายจุลภาค 6 4" xfId="216" xr:uid="{00000000-0005-0000-0000-0000DE000000}"/>
    <cellStyle name="เครื่องหมายจุลภาค 6 5" xfId="217" xr:uid="{00000000-0005-0000-0000-0000DF000000}"/>
    <cellStyle name="เครื่องหมายจุลภาค 6 6" xfId="218" xr:uid="{00000000-0005-0000-0000-0000E0000000}"/>
    <cellStyle name="เครื่องหมายจุลภาค 6 7" xfId="219" xr:uid="{00000000-0005-0000-0000-0000E1000000}"/>
    <cellStyle name="เครื่องหมายจุลภาค 6 8" xfId="220" xr:uid="{00000000-0005-0000-0000-0000E2000000}"/>
    <cellStyle name="เครื่องหมายจุลภาค 6 9" xfId="221" xr:uid="{00000000-0005-0000-0000-0000E3000000}"/>
    <cellStyle name="เครื่องหมายจุลภาค 7" xfId="222" xr:uid="{00000000-0005-0000-0000-0000E4000000}"/>
    <cellStyle name="เปอร์เซ็นต์ 2" xfId="4" xr:uid="{00000000-0005-0000-0000-000024010000}"/>
    <cellStyle name="เปอร์เซ็นต์ 2 2" xfId="277" xr:uid="{00000000-0005-0000-0000-000025010000}"/>
    <cellStyle name="เปอร์เซ็นต์ 2 3" xfId="278" xr:uid="{00000000-0005-0000-0000-000026010000}"/>
    <cellStyle name="เปอร์เซ็นต์ 2 4" xfId="279" xr:uid="{00000000-0005-0000-0000-000027010000}"/>
    <cellStyle name="เปอร์เซ็นต์ 2 5" xfId="280" xr:uid="{00000000-0005-0000-0000-000028010000}"/>
    <cellStyle name="เปอร์เซ็นต์ 2 6" xfId="281" xr:uid="{00000000-0005-0000-0000-000029010000}"/>
    <cellStyle name="เปอร์เซ็นต์ 2 7" xfId="282" xr:uid="{00000000-0005-0000-0000-00002A010000}"/>
    <cellStyle name="เปอร์เซ็นต์ 2 8" xfId="283" xr:uid="{00000000-0005-0000-0000-00002B010000}"/>
    <cellStyle name="เปอร์เซ็นต์ 3" xfId="7" xr:uid="{00000000-0005-0000-0000-00002C010000}"/>
    <cellStyle name="เปอร์เซ็นต์ 3 2" xfId="284" xr:uid="{00000000-0005-0000-0000-00002D010000}"/>
    <cellStyle name="เปอร์เซ็นต์ 3 3" xfId="285" xr:uid="{00000000-0005-0000-0000-00002E010000}"/>
    <cellStyle name="เปอร์เซ็นต์ 3 4" xfId="286" xr:uid="{00000000-0005-0000-0000-00002F010000}"/>
    <cellStyle name="เปอร์เซ็นต์ 3 5" xfId="287" xr:uid="{00000000-0005-0000-0000-000030010000}"/>
    <cellStyle name="เปอร์เซ็นต์ 3 6" xfId="288" xr:uid="{00000000-0005-0000-0000-000031010000}"/>
    <cellStyle name="เปอร์เซ็นต์ 3 7" xfId="289" xr:uid="{00000000-0005-0000-0000-000032010000}"/>
    <cellStyle name="เปอร์เซ็นต์ 3 8" xfId="290" xr:uid="{00000000-0005-0000-0000-000033010000}"/>
    <cellStyle name="จุลภาค 2" xfId="304" xr:uid="{00000000-0005-0000-0000-0000E5000000}"/>
    <cellStyle name="น้บะภฒ_95" xfId="223" xr:uid="{00000000-0005-0000-0000-0000E6000000}"/>
    <cellStyle name="ปกติ 10" xfId="224" xr:uid="{00000000-0005-0000-0000-0000E7000000}"/>
    <cellStyle name="ปกติ 11" xfId="225" xr:uid="{00000000-0005-0000-0000-0000E8000000}"/>
    <cellStyle name="ปกติ 12" xfId="226" xr:uid="{00000000-0005-0000-0000-0000E9000000}"/>
    <cellStyle name="ปกติ 13" xfId="227" xr:uid="{00000000-0005-0000-0000-0000EA000000}"/>
    <cellStyle name="ปกติ 14" xfId="303" xr:uid="{00000000-0005-0000-0000-0000EB000000}"/>
    <cellStyle name="ปกติ 15" xfId="228" xr:uid="{00000000-0005-0000-0000-0000EC000000}"/>
    <cellStyle name="ปกติ 16" xfId="229" xr:uid="{00000000-0005-0000-0000-0000ED000000}"/>
    <cellStyle name="ปกติ 17" xfId="230" xr:uid="{00000000-0005-0000-0000-0000EE000000}"/>
    <cellStyle name="ปกติ 18" xfId="231" xr:uid="{00000000-0005-0000-0000-0000EF000000}"/>
    <cellStyle name="ปกติ 19" xfId="312" xr:uid="{00000000-0005-0000-0000-0000F0000000}"/>
    <cellStyle name="ปกติ 2" xfId="2" xr:uid="{00000000-0005-0000-0000-0000F1000000}"/>
    <cellStyle name="ปกติ 2 2" xfId="232" xr:uid="{00000000-0005-0000-0000-0000F2000000}"/>
    <cellStyle name="ปกติ 2 2 2" xfId="306" xr:uid="{00000000-0005-0000-0000-0000F3000000}"/>
    <cellStyle name="ปกติ 2 3" xfId="233" xr:uid="{00000000-0005-0000-0000-0000F4000000}"/>
    <cellStyle name="ปกติ 2 4" xfId="234" xr:uid="{00000000-0005-0000-0000-0000F5000000}"/>
    <cellStyle name="ปกติ 2 4 2" xfId="308" xr:uid="{00000000-0005-0000-0000-0000F6000000}"/>
    <cellStyle name="ปกติ 2_0.000_ราคากลางแผนปี55_ทุกกิจกรรม" xfId="235" xr:uid="{00000000-0005-0000-0000-0000F7000000}"/>
    <cellStyle name="ปกติ 3" xfId="5" xr:uid="{00000000-0005-0000-0000-0000F8000000}"/>
    <cellStyle name="ปกติ 3 2" xfId="236" xr:uid="{00000000-0005-0000-0000-0000F9000000}"/>
    <cellStyle name="ปกติ 3 3" xfId="237" xr:uid="{00000000-0005-0000-0000-0000FA000000}"/>
    <cellStyle name="ปกติ 3 4" xfId="238" xr:uid="{00000000-0005-0000-0000-0000FB000000}"/>
    <cellStyle name="ปกติ 3 5" xfId="239" xr:uid="{00000000-0005-0000-0000-0000FC000000}"/>
    <cellStyle name="ปกติ 3 6" xfId="240" xr:uid="{00000000-0005-0000-0000-0000FD000000}"/>
    <cellStyle name="ปกติ 3 7" xfId="241" xr:uid="{00000000-0005-0000-0000-0000FE000000}"/>
    <cellStyle name="ปกติ 3 8" xfId="242" xr:uid="{00000000-0005-0000-0000-0000FF000000}"/>
    <cellStyle name="ปกติ 3 9" xfId="243" xr:uid="{00000000-0005-0000-0000-000000010000}"/>
    <cellStyle name="ปกติ 3_ราคากลางสายยูงเตี้ย1" xfId="244" xr:uid="{00000000-0005-0000-0000-000001010000}"/>
    <cellStyle name="ปกติ 4" xfId="8" xr:uid="{00000000-0005-0000-0000-000002010000}"/>
    <cellStyle name="ปกติ 4 2" xfId="245" xr:uid="{00000000-0005-0000-0000-000003010000}"/>
    <cellStyle name="ปกติ 4 3" xfId="246" xr:uid="{00000000-0005-0000-0000-000004010000}"/>
    <cellStyle name="ปกติ 4 4" xfId="247" xr:uid="{00000000-0005-0000-0000-000005010000}"/>
    <cellStyle name="ปกติ 4 5" xfId="248" xr:uid="{00000000-0005-0000-0000-000006010000}"/>
    <cellStyle name="ปกติ 4 6" xfId="249" xr:uid="{00000000-0005-0000-0000-000007010000}"/>
    <cellStyle name="ปกติ 4 7" xfId="250" xr:uid="{00000000-0005-0000-0000-000008010000}"/>
    <cellStyle name="ปกติ 4 8" xfId="251" xr:uid="{00000000-0005-0000-0000-000009010000}"/>
    <cellStyle name="ปกติ 4 9" xfId="252" xr:uid="{00000000-0005-0000-0000-00000A010000}"/>
    <cellStyle name="ปกติ 4_คสล.5 ม.ปรับต้นฉบับเป็นจังหวัดพังงา" xfId="253" xr:uid="{00000000-0005-0000-0000-00000B010000}"/>
    <cellStyle name="ปกติ 5" xfId="254" xr:uid="{00000000-0005-0000-0000-00000C010000}"/>
    <cellStyle name="ปกติ 6" xfId="255" xr:uid="{00000000-0005-0000-0000-00000D010000}"/>
    <cellStyle name="ปกติ 6 2" xfId="256" xr:uid="{00000000-0005-0000-0000-00000E010000}"/>
    <cellStyle name="ปกติ 6 3" xfId="257" xr:uid="{00000000-0005-0000-0000-00000F010000}"/>
    <cellStyle name="ปกติ 6 4" xfId="258" xr:uid="{00000000-0005-0000-0000-000010010000}"/>
    <cellStyle name="ปกติ 6 5" xfId="259" xr:uid="{00000000-0005-0000-0000-000011010000}"/>
    <cellStyle name="ปกติ 6 6" xfId="260" xr:uid="{00000000-0005-0000-0000-000012010000}"/>
    <cellStyle name="ปกติ 6 7" xfId="261" xr:uid="{00000000-0005-0000-0000-000013010000}"/>
    <cellStyle name="ปกติ 6 8" xfId="262" xr:uid="{00000000-0005-0000-0000-000014010000}"/>
    <cellStyle name="ปกติ 6_คสล.5 ม.ปรับต้นฉบับเป็นจังหวัดพังงา" xfId="263" xr:uid="{00000000-0005-0000-0000-000015010000}"/>
    <cellStyle name="ปกติ 7" xfId="264" xr:uid="{00000000-0005-0000-0000-000016010000}"/>
    <cellStyle name="ปกติ 7 2" xfId="265" xr:uid="{00000000-0005-0000-0000-000017010000}"/>
    <cellStyle name="ปกติ 7_คสล.5 ม.ปรับต้นฉบับเป็นจังหวัดพังงา" xfId="266" xr:uid="{00000000-0005-0000-0000-000018010000}"/>
    <cellStyle name="ปกติ 8" xfId="267" xr:uid="{00000000-0005-0000-0000-000019010000}"/>
    <cellStyle name="ปกติ 8 2" xfId="268" xr:uid="{00000000-0005-0000-0000-00001A010000}"/>
    <cellStyle name="ปกติ 8 3" xfId="269" xr:uid="{00000000-0005-0000-0000-00001B010000}"/>
    <cellStyle name="ปกติ 8 4" xfId="270" xr:uid="{00000000-0005-0000-0000-00001C010000}"/>
    <cellStyle name="ปกติ 8 5" xfId="271" xr:uid="{00000000-0005-0000-0000-00001D010000}"/>
    <cellStyle name="ปกติ 8 6" xfId="272" xr:uid="{00000000-0005-0000-0000-00001E010000}"/>
    <cellStyle name="ปกติ 8 7" xfId="273" xr:uid="{00000000-0005-0000-0000-00001F010000}"/>
    <cellStyle name="ปกติ 8 8" xfId="274" xr:uid="{00000000-0005-0000-0000-000020010000}"/>
    <cellStyle name="ปกติ 8_คสล.5 ม.ปรับต้นฉบับเป็นจังหวัดพังงา" xfId="275" xr:uid="{00000000-0005-0000-0000-000021010000}"/>
    <cellStyle name="ปกติ 9" xfId="276" xr:uid="{00000000-0005-0000-0000-000022010000}"/>
    <cellStyle name="ปกติ_คืนเงินงานฐานราก 2" xfId="297" xr:uid="{00000000-0005-0000-0000-000023010000}"/>
    <cellStyle name="ฤธถ [0]_95" xfId="291" xr:uid="{00000000-0005-0000-0000-000034010000}"/>
    <cellStyle name="ฤธถ_95" xfId="292" xr:uid="{00000000-0005-0000-0000-000035010000}"/>
    <cellStyle name="ล๋ศญ [0]_95" xfId="293" xr:uid="{00000000-0005-0000-0000-000036010000}"/>
    <cellStyle name="ล๋ศญ_95" xfId="294" xr:uid="{00000000-0005-0000-0000-000037010000}"/>
    <cellStyle name="วฅมุ_4ฟ๙ฝวภ๛" xfId="295" xr:uid="{00000000-0005-0000-0000-000038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tyles" Target="styles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hyperlink" Target="http://www.dpt.go.th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23</xdr:row>
      <xdr:rowOff>114300</xdr:rowOff>
    </xdr:from>
    <xdr:ext cx="76200" cy="304800"/>
    <xdr:sp macro="" textlink="">
      <xdr:nvSpPr>
        <xdr:cNvPr id="2" name="Text Box 6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8801100" y="36766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152400</xdr:colOff>
      <xdr:row>94</xdr:row>
      <xdr:rowOff>114300</xdr:rowOff>
    </xdr:from>
    <xdr:ext cx="76200" cy="304800"/>
    <xdr:sp macro="" textlink="">
      <xdr:nvSpPr>
        <xdr:cNvPr id="3" name="Text Box 6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409700" y="148494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152400</xdr:colOff>
      <xdr:row>130</xdr:row>
      <xdr:rowOff>114300</xdr:rowOff>
    </xdr:from>
    <xdr:ext cx="76200" cy="304800"/>
    <xdr:sp macro="" textlink="">
      <xdr:nvSpPr>
        <xdr:cNvPr id="4" name="Text Box 6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09700" y="20678775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57</xdr:row>
      <xdr:rowOff>114300</xdr:rowOff>
    </xdr:from>
    <xdr:ext cx="76200" cy="304800"/>
    <xdr:sp macro="" textlink="">
      <xdr:nvSpPr>
        <xdr:cNvPr id="5" name="Text Box 6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858250"/>
          <a:ext cx="762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>
    <xdr:from>
      <xdr:col>0</xdr:col>
      <xdr:colOff>200365</xdr:colOff>
      <xdr:row>3</xdr:row>
      <xdr:rowOff>55721</xdr:rowOff>
    </xdr:from>
    <xdr:to>
      <xdr:col>0</xdr:col>
      <xdr:colOff>352425</xdr:colOff>
      <xdr:row>10</xdr:row>
      <xdr:rowOff>180975</xdr:rowOff>
    </xdr:to>
    <xdr:grpSp>
      <xdr:nvGrpSpPr>
        <xdr:cNvPr id="6" name="กลุ่ม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200365" y="808196"/>
          <a:ext cx="152060" cy="2049304"/>
          <a:chOff x="200365" y="817721"/>
          <a:chExt cx="152060" cy="1773079"/>
        </a:xfrm>
      </xdr:grpSpPr>
      <xdr:sp macro="" textlink="">
        <xdr:nvSpPr>
          <xdr:cNvPr id="7" name="สี่เหลี่ยมผืนผ้ามุมมน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200365" y="817721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" name="สี่เหลี่ยมผืนผ้ามุมมน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/>
        </xdr:nvSpPr>
        <xdr:spPr>
          <a:xfrm>
            <a:off x="200365" y="109394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9" name="สี่เหลี่ยมผืนผ้ามุมมน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200365" y="137969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0" name="สี่เหลี่ยมผืนผ้ามุมมน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/>
        </xdr:nvSpPr>
        <xdr:spPr>
          <a:xfrm>
            <a:off x="200365" y="164639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1" name="สี่เหลี่ยมผืนผ้ามุมมน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/>
        </xdr:nvSpPr>
        <xdr:spPr>
          <a:xfrm>
            <a:off x="200365" y="1922621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2" name="สี่เหลี่ยมผืนผ้ามุมมน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/>
        </xdr:nvSpPr>
        <xdr:spPr>
          <a:xfrm>
            <a:off x="200365" y="219884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3" name="สี่เหลี่ยมผืนผ้ามุมมน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/>
        </xdr:nvSpPr>
        <xdr:spPr>
          <a:xfrm>
            <a:off x="200365" y="246554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0</xdr:col>
      <xdr:colOff>200365</xdr:colOff>
      <xdr:row>25</xdr:row>
      <xdr:rowOff>93821</xdr:rowOff>
    </xdr:from>
    <xdr:to>
      <xdr:col>0</xdr:col>
      <xdr:colOff>352425</xdr:colOff>
      <xdr:row>26</xdr:row>
      <xdr:rowOff>219075</xdr:rowOff>
    </xdr:to>
    <xdr:grpSp>
      <xdr:nvGrpSpPr>
        <xdr:cNvPr id="14" name="กลุ่ม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00365" y="7237571"/>
          <a:ext cx="152060" cy="439579"/>
          <a:chOff x="200365" y="6961346"/>
          <a:chExt cx="152060" cy="439579"/>
        </a:xfrm>
      </xdr:grpSpPr>
      <xdr:sp macro="" textlink="">
        <xdr:nvSpPr>
          <xdr:cNvPr id="15" name="สี่เหลี่ยมผืนผ้ามุมมน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200365" y="6961346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6" name="สี่เหลี่ยมผืนผ้ามุมมน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00365" y="7275671"/>
            <a:ext cx="152060" cy="125254"/>
          </a:xfrm>
          <a:prstGeom prst="roundRect">
            <a:avLst/>
          </a:prstGeom>
          <a:noFill/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ysClr val="windowText" lastClr="000000"/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192504</xdr:colOff>
      <xdr:row>1</xdr:row>
      <xdr:rowOff>72189</xdr:rowOff>
    </xdr:from>
    <xdr:ext cx="1363579" cy="1395664"/>
    <xdr:pic>
      <xdr:nvPicPr>
        <xdr:cNvPr id="2" name="Picture 2" descr="DPTPIC.jp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A90A70-578F-4562-929A-13787F0F1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9729" y="281739"/>
          <a:ext cx="1363579" cy="1395664"/>
        </a:xfrm>
        <a:prstGeom prst="rect">
          <a:avLst/>
        </a:prstGeom>
        <a:gradFill flip="none" rotWithShape="1">
          <a:gsLst>
            <a:gs pos="0">
              <a:srgbClr val="92D050"/>
            </a:gs>
            <a:gs pos="48000">
              <a:schemeClr val="accent2">
                <a:lumMod val="97000"/>
                <a:lumOff val="3000"/>
              </a:schemeClr>
            </a:gs>
            <a:gs pos="100000">
              <a:schemeClr val="accent2">
                <a:lumMod val="60000"/>
                <a:lumOff val="40000"/>
              </a:schemeClr>
            </a:gs>
          </a:gsLst>
          <a:lin ang="16200000" scaled="1"/>
          <a:tileRect/>
        </a:gradFill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tawut\shared%20docs\&#3611;&#3619;&#3632;&#3617;&#3634;&#3603;&#3619;&#3634;&#3588;&#3634;&#3621;&#3634;&#3604;&#3618;&#3634;&#3591;(&#3605;&#3657;&#3609;&#3649;&#3610;&#3610;)\0_1%20&#3585;&#3617;(&#3617;&#3637;box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08%20DOR48-G5_Cost-Estimate/01_&#3585;&#3634;&#3597;&#3592;&#3609;&#3610;&#3640;&#3619;&#3637;-&#3649;&#3617;&#3656;&#3609;&#3657;&#3635;&#3649;&#3617;&#3656;&#3585;&#3621;&#3629;&#3591;/09%20-%20BOQ/BOQ-UPDATE1%2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&#3591;&#3634;&#3609;&#3585;&#3619;&#3617;&#3631;/&#3619;&#3634;&#3618;&#3585;&#3634;&#3619;&#3611;&#3619;&#3632;&#3617;&#3634;&#3603;&#3619;&#3634;&#3588;&#3634;%2048/&#3591;&#3634;&#3609;&#3612;&#3633;&#3591;&#3648;&#3617;&#3639;&#3629;&#3591;/&#3648;&#3621;&#3637;&#3656;&#3618;&#3591;&#3648;&#3617;&#3639;&#3629;&#3591;&#3648;&#3610;&#3605;&#3591;/05-06-20%20BOQ_Update-&#3649;&#3585;&#3657;&#3652;&#3586;/09%20-%20BOQ/BOQ-UPDATE&#3648;&#3610;&#3605;&#3591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Documents%20and%20Settings\Administrator\Desktop\&#3619;&#3634;&#3588;&#3634;&#3585;&#3621;&#3634;&#3591;_2550\14_Approach\2_Approcach_OK2550_print_o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DC16625\&#3648;&#3629;&#3585;&#3626;&#3634;&#3619;&#3611;&#3619;&#3632;&#3617;&#3634;&#3603;&#3619;&#3634;&#3588;&#3634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Documents%20and%20Settings\viwat\Desktop\&#3591;&#3610;&#3649;&#3611;&#3619;&#3597;&#3633;&#3605;&#3636;49_23\&#3648;&#3586;&#3657;&#3634;&#3607;&#3656;&#3634;&#3648;&#3607;&#3637;&#3618;&#3610;&#3648;&#3619;&#3639;&#3629;&#3588;&#3621;&#3629;&#3591;&#3626;&#3609;%20&#3592;.&#3605;&#3619;&#3633;&#3591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_program_&#3585;&#3619;&#3617;&#3607;&#3594;\pongsntong\&#3629;.&#3614;&#3591;\saiking47_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.001_&#3611;&#3619;.2554_&#3619;&#3634;&#3588;&#3634;&#3585;&#3621;&#3634;&#3591;\01_&#3611;&#3619;.2554_&#3610;&#3635;&#3619;&#3640;&#3591;&#3607;&#3634;&#3591;\Boq03.1_&#3593;&#3634;&#3610;&#3612;&#3636;&#3623;CS_&#3594;&#3634;&#3618;&#3607;&#3632;&#3648;&#3621;_54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.02_&#3611;&#3619;.2553_&#3619;&#3634;&#3588;&#3634;&#3585;&#3621;&#3634;&#3591;\03_&#3619;&#3634;&#3588;&#3634;&#3585;&#3621;&#3634;&#3591;_&#3591;&#3610;&#3610;&#3635;&#3619;&#3640;&#3591;&#3650;&#3588;&#3619;&#3591;&#3586;&#3656;&#3634;&#3618;_53\B1_&#3609;&#3624;.4029_&#3593;&#3634;&#3610;&#3612;&#3636;&#3623;CS&#3626;&#3619;&#3632;&#3585;&#3635;_2552_OK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&#3591;&#3634;&#3609;&#3585;&#3619;&#3617;&#3631;/&#3619;&#3634;&#3618;&#3585;&#3634;&#3619;&#3611;&#3619;&#3632;&#3617;&#3634;&#3603;&#3619;&#3634;&#3588;&#3634;%2048/&#3591;&#3634;&#3609;&#3612;&#3633;&#3591;&#3648;&#3617;&#3639;&#3629;&#3591;/&#3648;&#3621;&#3637;&#3656;&#3618;&#3591;&#3648;&#3617;&#3639;&#3629;&#3591;&#3648;&#3610;&#3605;&#3591;/05-06-20%20BOQ_Update-&#3649;&#3585;&#3657;&#3652;&#3586;/09%20-%20BOQ/BOQ-UPDATE%20(%20&#3607;&#3640;&#3656;&#3591;&#3609;&#3634;&#3591;&#3604;&#3635;)%2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Wichit/04_&#3611;&#3619;&#3632;&#3617;&#3634;&#3603;&#3619;&#3634;&#3588;&#3634;/&#3614;&#3619;&#3619;&#3633;&#3657;&#3591;/ROAD_&#3614;&#3619;&#3619;&#3633;&#3657;&#359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tawut\shared%20docs\&#3619;&#3634;&#3588;&#3634;&#3585;&#3621;&#3634;&#3591;_2550\2_&#3618;&#3585;&#3619;&#3632;&#3604;&#3633;&#3610;2550\&#3618;&#3585;&#3619;&#3632;&#3604;&#3633;&#3610;&#3651;&#3627;&#3657;&#3607;&#3594;\12_&#3609;&#3634;&#3591;&#3614;&#3619;&#3632;&#3618;&#3634;AC_&#3626;&#3632;&#3614;&#3634;&#3609;_OK2550_prin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ttawut\shared%20docs\1_&#3605;&#3657;&#3629;&#3591;&#3626;&#3641;&#3657;\0.1_&#3611;&#3619;.2552\0_&#3611;&#3619;.52\1_&#3609;&#3624;.4054_&#3585;&#3635;&#3649;&#3614;&#3591;&#3606;&#3617;_255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49;&#3610;&#3610;&#3649;&#3621;&#3632;&#3611;&#3619;&#3632;&#3617;&#3634;&#3603;&#3585;&#3634;&#3619;&#3591;&#3610;&#3611;&#3619;&#3632;&#3617;&#3634;&#3603;&#3611;&#3637;%2054/&#3619;&#3634;&#3588;&#3634;&#3585;&#3621;&#3634;&#3591;&#3648;&#3617;&#3639;&#3629;&#3591;&#3651;&#3627;&#3617;&#3656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&#3614;&#3619;&#3632;&#3611;&#3619;&#3632;&#3650;&#3607;&#3609;/&#3619;&#3634;&#3618;&#3585;&#3634;&#3619;&#3649;&#3626;&#3604;&#3591;&#3611;&#3619;&#3636;&#3617;&#3634;&#3603;&#3623;&#3633;&#3626;&#3604;&#3640;%20&#3649;&#3621;&#3632;&#3619;&#3634;&#3588;&#3634;&#3586;&#3629;&#3591;&#3585;&#3619;&#3617;&#3607;&#3634;&#3591;&#3627;&#3621;&#3623;&#3591;/BOQ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F6FA8A7\Cost_DOR-TOUR1_&#3616;&#3641;&#3617;&#3636;&#3626;&#3606;&#3634;&#3611;&#3633;&#3605;-&#3626;&#3640;&#3609;&#3607;&#3619;&#3616;&#3641;&#3656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5B396\&#3612;&#3633;&#3591;&#3648;&#3617;&#3639;&#3629;&#3591;&#3619;&#3623;&#3617;%20&#3585;&#3619;&#3632;&#3607;&#3640;&#3656;&#3617;&#3649;&#3610;&#3610;%20&#3592;&#3633;&#3591;&#3627;&#3623;&#3633;&#3604;&#3626;&#3617;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1_&#3605;&#3657;&#3629;&#3591;&#3626;&#3641;&#3657;\0_&#3591;&#3634;&#3609;&#3611;&#3619;_&#3610;&#3635;&#3619;&#3640;&#3591;2550\&#3648;&#3626;&#3634;&#3611;&#3657;&#3634;&#361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B6D94C9\10%20&#3619;&#3634;&#3588;&#3634;&#3606;&#3609;&#3609;%20&#3626;&#3634;&#3618;14%20&#3614;&#3619;&#3619;&#3633;&#3657;&#3591;%202.042%20&#3619;&#3623;&#3617;&#3592;&#3640;&#3604;&#3614;&#3633;&#3585;&#3619;&#3606;%202009092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_program_&#3585;&#3619;&#3617;&#3607;&#3594;\0_Road49\Road_49\1_Road_&#3588;&#3623;&#3609;&#3648;&#3606;&#3637;&#3658;&#3618;&#3632;AC18_48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B.Wichit/&#3611;&#3619;&#3632;&#3617;&#3634;&#3603;&#3619;&#3634;&#3588;&#3634;/Master_2008/Bdg_&#3610;&#3633;&#3597;&#3594;&#3637;&#3585;&#3621;&#3634;&#3591;_2010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PUNG-NGA_AIRPORT/05_Cost%20&amp;%20BOQ/BOQ_Pung_Nga-AP_Update(30-01-50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49;&#3610;&#3610;&#3649;&#3621;&#3632;&#3611;&#3619;&#3632;&#3617;&#3634;&#3603;&#3585;&#3634;&#3619;&#3591;&#3610;&#3611;&#3619;&#3632;&#3617;&#3634;&#3603;&#3611;&#3637;%2055/&#3607;&#3656;&#3629;&#3621;&#3629;&#3604;&#3626;&#3623;&#3609;&#3614;&#3621;&#364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6;&#3636;&#3648;&#3625;&#3585;/&#3619;&#3634;&#3588;&#3634;&#3585;&#3621;&#3634;&#3591;&#3591;&#3634;&#3609;&#3606;&#3617;&#3604;&#3636;&#3609;&#3626;&#3619;&#3619;&#3614;&#3585;&#3619;/Estimate/BOQ-B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Thapanun/Downloads/&#3605;&#3634;&#3619;&#3634;&#3591;&#3617;&#3634;&#3605;&#3619;&#3600;&#3634;&#3609;%2060%20-%20&#3649;&#3585;&#3657;&#3652;&#3586;%20F%207_6_6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&#3611;&#3619;&#3632;&#3617;&#3634;&#3603;&#3585;&#3634;&#3619;51/&#3611;&#3619;&#3632;&#3617;&#3634;&#3603;&#3619;&#3634;&#3588;&#3634;/&#3611;&#3619;&#3632;&#3617;&#3634;&#3603;&#3619;&#3634;&#3588;&#3634;&#3591;&#3634;&#3609;&#3585;&#3656;&#3629;&#3626;&#3619;&#3657;&#3634;&#3591;&#3606;&#3609;&#3609;&#3621;&#3634;&#3604;&#3618;&#3634;&#3591;&#3617;&#3605;&#3636;50/&#3611;&#3619;&#3632;&#3617;&#3634;&#3603;&#3619;&#3634;&#3588;&#3634;&#3621;&#3634;&#3604;&#3618;&#3634;&#3591;(&#3605;&#3657;&#3609;&#3649;&#3610;&#3610;)/0_1%20&#3585;&#3617;(&#3617;&#3637;box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RIVE%20D/&#3611;&#3619;&#3632;&#3617;&#3634;&#3603;&#3619;&#3634;&#3588;&#3634;/&#3611;&#3619;&#3637;&#3618;&#3634;%20&#3611;&#3621;&#3634;&#3618;&#3588;&#3641;&#3627;&#3634;%20(&#3605;&#3634;&#3585;&#3649;&#3604;&#3604;)/Form_C/Plan47/Estimate47/Esan/cp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Documents%20and%20Settings\NEXT%20Speed(R)\Desktop\Master_ROAD%20&amp;%20BO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_program_&#3585;&#3619;&#3617;&#3607;&#3594;\pongsntong\&#3629;.&#3614;&#3591;\esti48\grang\&#3610;&#3638;&#3591;&#3593;&#3623;&#3634;&#3585;%20&#3592;.&#3626;&#3640;&#3614;&#3619;&#3619;&#3603;&#3610;&#3640;&#3619;&#3637;Ver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so2000\shared%20docs\0_program_&#3585;&#3619;&#3617;&#3607;&#3594;\pongsntong\&#3629;.&#3614;&#3591;\esti48\esan\&#3649;&#3618;&#3585;&#3607;&#3634;&#3591;&#3627;&#3621;&#3623;&#3591;212&#3610;&#3657;&#3634;&#3609;&#3619;&#3634;&#3617;&#3619;&#3634;&#3594;%20&#3609;&#3588;&#3619;&#3614;&#3609;&#361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86F1FA29\Retaing%20wall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ข้อมูลโครงการ"/>
      <sheetName val="DATA1"/>
      <sheetName val="DATA2"/>
      <sheetName val="DATA3"/>
      <sheetName val="DATA4"/>
      <sheetName val="DATA5"/>
      <sheetName val="DATA6"/>
      <sheetName val="DATAbox1"/>
      <sheetName val="DATAbox2"/>
      <sheetName val="DATABRD1"/>
      <sheetName val="เสาเข็มBRD1"/>
      <sheetName val="ตอม่อBRD1"/>
      <sheetName val="พื้นBRD1"/>
      <sheetName val="ราวริมBRD1"/>
      <sheetName val="ราวกลางBRD1"/>
      <sheetName val="ราวBRD1"/>
      <sheetName val="APBRD1"/>
      <sheetName val="CSPBRD1"/>
      <sheetName val="ปริมาณbox1"/>
      <sheetName val="ปริมาณbox2"/>
      <sheetName val="ข้อมูลน้ำมัน"/>
      <sheetName val="กำแพงปากท่อ"/>
      <sheetName val="ตารางแหล่งวัสดุ"/>
      <sheetName val="การเชื่อมโยงค่าระยะทาง"/>
      <sheetName val="ปก"/>
      <sheetName val="ปร.5"/>
      <sheetName val="ปร.4"/>
      <sheetName val="ค่างานต้นทุน"/>
      <sheetName val="ใบสนอราคา"/>
      <sheetName val="บันทึกต่อรอง"/>
      <sheetName val="ตารางการแบ่งงวดงาน"/>
      <sheetName val="สรุปการแบ่งงวด"/>
      <sheetName val="รายละเอียดงวดงาน"/>
      <sheetName val="รายละเยดงวดในประกาศ"/>
      <sheetName val="สรุปค่าขนส่ง"/>
      <sheetName val="ข้อมูลpop_up"/>
      <sheetName val="ขน10_12.50"/>
      <sheetName val="ขน10พ่วง_12.50"/>
      <sheetName val="ขน10_13.50"/>
      <sheetName val="ขน10พ่วง_13.50"/>
      <sheetName val="ขน10_14.50"/>
      <sheetName val="ขน10พ่วง_14.50"/>
      <sheetName val="ขน10_15.50"/>
      <sheetName val="ขน10พ่วง_15.50"/>
      <sheetName val="ขน10"/>
      <sheetName val="ขน10พ่วง"/>
      <sheetName val="ค่าเสื่อมราคา"/>
      <sheetName val="Factor_Fงานทาง"/>
      <sheetName val="Factor_Fงานสะพา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5">
          <cell r="H5">
            <v>1.87</v>
          </cell>
        </row>
        <row r="7">
          <cell r="H7">
            <v>5.72</v>
          </cell>
        </row>
        <row r="11">
          <cell r="H11">
            <v>35.17</v>
          </cell>
        </row>
        <row r="18">
          <cell r="H18">
            <v>26.48</v>
          </cell>
        </row>
        <row r="39">
          <cell r="H39">
            <v>60.37</v>
          </cell>
        </row>
        <row r="42">
          <cell r="H42">
            <v>22.99</v>
          </cell>
        </row>
        <row r="50">
          <cell r="H50">
            <v>92.1</v>
          </cell>
        </row>
        <row r="60">
          <cell r="H60">
            <v>157.25</v>
          </cell>
        </row>
        <row r="69">
          <cell r="H69">
            <v>429.67</v>
          </cell>
        </row>
        <row r="89">
          <cell r="H89">
            <v>14.05</v>
          </cell>
        </row>
        <row r="106">
          <cell r="H106">
            <v>49.223283760895754</v>
          </cell>
        </row>
        <row r="134">
          <cell r="H134">
            <v>450</v>
          </cell>
        </row>
        <row r="143">
          <cell r="H143">
            <v>860</v>
          </cell>
        </row>
        <row r="151">
          <cell r="H151">
            <v>1250</v>
          </cell>
        </row>
        <row r="159">
          <cell r="H159">
            <v>1880</v>
          </cell>
        </row>
        <row r="167">
          <cell r="H167">
            <v>2400</v>
          </cell>
        </row>
        <row r="175">
          <cell r="H175">
            <v>12</v>
          </cell>
        </row>
        <row r="286">
          <cell r="H286">
            <v>1490</v>
          </cell>
        </row>
        <row r="291">
          <cell r="H291">
            <v>1170</v>
          </cell>
        </row>
        <row r="296">
          <cell r="H296">
            <v>1240</v>
          </cell>
        </row>
        <row r="301">
          <cell r="H301">
            <v>1340</v>
          </cell>
        </row>
        <row r="306">
          <cell r="H306">
            <v>1330</v>
          </cell>
        </row>
        <row r="311">
          <cell r="H311">
            <v>1460</v>
          </cell>
        </row>
        <row r="316">
          <cell r="H316">
            <v>1400</v>
          </cell>
        </row>
        <row r="321">
          <cell r="H321">
            <v>1810</v>
          </cell>
        </row>
        <row r="326">
          <cell r="H326">
            <v>1680</v>
          </cell>
        </row>
        <row r="331">
          <cell r="H331">
            <v>1310</v>
          </cell>
        </row>
        <row r="336">
          <cell r="H336">
            <v>1500</v>
          </cell>
        </row>
        <row r="341">
          <cell r="H341">
            <v>1500</v>
          </cell>
        </row>
        <row r="346">
          <cell r="H346">
            <v>2120</v>
          </cell>
        </row>
        <row r="351">
          <cell r="H351">
            <v>1810</v>
          </cell>
        </row>
        <row r="356">
          <cell r="H356">
            <v>2140</v>
          </cell>
        </row>
        <row r="361">
          <cell r="H361">
            <v>1360</v>
          </cell>
        </row>
        <row r="366">
          <cell r="H366">
            <v>5080</v>
          </cell>
        </row>
        <row r="371">
          <cell r="H371">
            <v>8040</v>
          </cell>
        </row>
        <row r="376">
          <cell r="H376">
            <v>11000</v>
          </cell>
        </row>
        <row r="381">
          <cell r="H381">
            <v>1500</v>
          </cell>
        </row>
        <row r="386">
          <cell r="H386">
            <v>1870</v>
          </cell>
        </row>
        <row r="391">
          <cell r="H391">
            <v>3070</v>
          </cell>
        </row>
        <row r="402">
          <cell r="H402">
            <v>1340</v>
          </cell>
        </row>
        <row r="415">
          <cell r="H415">
            <v>1176</v>
          </cell>
        </row>
        <row r="429">
          <cell r="H429">
            <v>1344</v>
          </cell>
        </row>
        <row r="443">
          <cell r="H443">
            <v>1479</v>
          </cell>
        </row>
        <row r="457">
          <cell r="H457">
            <v>1521</v>
          </cell>
        </row>
        <row r="462">
          <cell r="H462">
            <v>1880</v>
          </cell>
        </row>
        <row r="464">
          <cell r="H464">
            <v>1000</v>
          </cell>
        </row>
        <row r="474">
          <cell r="H474">
            <v>760</v>
          </cell>
        </row>
        <row r="482">
          <cell r="H482">
            <v>430</v>
          </cell>
        </row>
        <row r="490">
          <cell r="H490">
            <v>1080</v>
          </cell>
        </row>
        <row r="511">
          <cell r="H511">
            <v>4950</v>
          </cell>
        </row>
        <row r="518">
          <cell r="H518">
            <v>7190</v>
          </cell>
        </row>
        <row r="525">
          <cell r="H525">
            <v>9370</v>
          </cell>
        </row>
        <row r="532">
          <cell r="H532">
            <v>6300</v>
          </cell>
        </row>
        <row r="539">
          <cell r="H539">
            <v>9650</v>
          </cell>
        </row>
        <row r="546">
          <cell r="H546">
            <v>12940</v>
          </cell>
        </row>
        <row r="553">
          <cell r="H553">
            <v>7180</v>
          </cell>
        </row>
        <row r="560">
          <cell r="H560">
            <v>11460</v>
          </cell>
        </row>
        <row r="567">
          <cell r="H567">
            <v>15740</v>
          </cell>
        </row>
        <row r="574">
          <cell r="H574">
            <v>8080</v>
          </cell>
        </row>
        <row r="581">
          <cell r="H581">
            <v>13340</v>
          </cell>
        </row>
        <row r="588">
          <cell r="H588">
            <v>18680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วัสดุ"/>
      <sheetName val="ราคาคอนกรีตต่อหน่วย"/>
      <sheetName val="ตางรางค่าดำเนินการ"/>
      <sheetName val="ต้นทุนงานทาง,อื่นๆ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  <sheetName val="รถ 10 ล้อ23.00-23.99 "/>
      <sheetName val="รถพ่วง 23.00-23.99"/>
      <sheetName val="BOQ-UPDATE1 "/>
      <sheetName val="ปร4.1"/>
    </sheetNames>
    <sheetDataSet>
      <sheetData sheetId="0" refreshError="1"/>
      <sheetData sheetId="1" refreshError="1">
        <row r="2">
          <cell r="A2" t="str">
            <v>สะพานข้ามแม่น้ำแม่กลอง ต. ท่าตะคร้อ/วังศาลา  อ. ท่าม่วง  จ. กาญจนบุรี</v>
          </cell>
        </row>
        <row r="3">
          <cell r="B3" t="str">
            <v>สะพาน ผิวจราจรกว้าง 9.00 เมตร ทางเท้ากว้างข้างละ 1.00 เมตร ความยาว 280.00 เมตร ถนนต่อเชื่อมผิวทางคอนกรีต กว้าง 8.00 เมตร</v>
          </cell>
        </row>
        <row r="13">
          <cell r="E13">
            <v>1436.5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การหาค่า factor F"/>
      <sheetName val="BOQ"/>
      <sheetName val="งานทั่วไปฯ"/>
      <sheetName val="ราคาต้นทุนต่อหน่วย"/>
      <sheetName val="BOQ Arch"/>
      <sheetName val="ค่าดำเนินการ+ค่าเสื่อมราคา"/>
      <sheetName val="ค่าขนส่ง"/>
      <sheetName val="ค่าขนส่งที่ราคาน้ำมัน 19.99 บาท"/>
      <sheetName val="ราคาวัสดุ"/>
      <sheetName val="ราคาวัสดุที่จว.ยะลา"/>
      <sheetName val="ค่าขนส่ง-1"/>
      <sheetName val="F-งานสะพาน"/>
      <sheetName val="F-งานทาง"/>
      <sheetName val="F ฝนตกชุก"/>
      <sheetName val="F-งานอาคาร"/>
      <sheetName val="ราคาค่าก่อสร้าง"/>
      <sheetName val="รายการสรุปผล"/>
      <sheetName val="ต้นทุนงานทาง"/>
      <sheetName val="ราคาคอนกรีตต่อหน่วย"/>
      <sheetName val="ค่าดำเนินการ+เสื่อมราคา"/>
      <sheetName val="Sheet1"/>
      <sheetName val="งานถมดินใหม่"/>
      <sheetName val="ต้นทุนต่อหน่วย-ปร.1"/>
      <sheetName val="สรุปผล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สรุป"/>
      <sheetName val="bq"/>
      <sheetName val="ตารางค่างานสะพาน"/>
      <sheetName val="30"/>
      <sheetName val="ไม้แบบ"/>
      <sheetName val="20"/>
      <sheetName val="Sheet1"/>
      <sheetName val="select"/>
      <sheetName val="26"/>
      <sheetName val="แหล่งวัสดุ"/>
      <sheetName val="box"/>
      <sheetName val="ค่าดำเนินการ"/>
      <sheetName val="สิบล้อ"/>
      <sheetName val="ลากพ่วง"/>
      <sheetName val="froad"/>
      <sheetName val="fbride"/>
      <sheetName val="ป้ายชุดทางเชื่อม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>
        <row r="30">
          <cell r="F30">
            <v>21732</v>
          </cell>
        </row>
        <row r="45">
          <cell r="F45">
            <v>279</v>
          </cell>
        </row>
      </sheetData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สารบัญ"/>
      <sheetName val="ปะหน้า"/>
      <sheetName val="ปร5"/>
      <sheetName val="ปร4"/>
      <sheetName val="ปร4.1"/>
      <sheetName val="หา FACTOR F"/>
      <sheetName val="unitcost"/>
      <sheetName val="กราฟทำงาน"/>
      <sheetName val="Worktime"/>
      <sheetName val="อัตราทำงาน"/>
      <sheetName val="sorce"/>
      <sheetName val="ค่าเครื่องจักร"/>
      <sheetName val="ค่าขนส่ง"/>
      <sheetName val="สรุปOHCทาง"/>
      <sheetName val="สรุปOHCโครงสร้าง"/>
      <sheetName val="Factor ดิน"/>
      <sheetName val="สรุปค่าเครื่องจักร+อะไหล่สึกหรอ"/>
      <sheetName val="เริ่มต้น"/>
      <sheetName val="บทที่1"/>
      <sheetName val="DetailOHCโครงสร้าง"/>
      <sheetName val="ตารางขนส่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เอกสารหมายเลข 3 (1)"/>
      <sheetName val="2 (3)"/>
      <sheetName val="8"/>
      <sheetName val="คำนำ"/>
      <sheetName val="หัวเรื่อง"/>
      <sheetName val="ปก"/>
      <sheetName val="เอกสารสัมพันธ์"/>
      <sheetName val="ขั้นตอน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>
        <row r="11">
          <cell r="J11">
            <v>1.0783</v>
          </cell>
        </row>
        <row r="31">
          <cell r="J31">
            <v>1.1619999999999999</v>
          </cell>
        </row>
      </sheetData>
      <sheetData sheetId="7" refreshError="1">
        <row r="512">
          <cell r="Q512">
            <v>9429.1967999999997</v>
          </cell>
        </row>
      </sheetData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ส่งสำนักงบ"/>
      <sheetName val="Sheet3"/>
      <sheetName val="สรุป"/>
      <sheetName val="สาย1"/>
      <sheetName val="สาย2"/>
      <sheetName val="สาย3"/>
      <sheetName val="สาย4"/>
      <sheetName val="s3"/>
      <sheetName val="s1"/>
      <sheetName val="s23"/>
      <sheetName val="ต้นทุนสะพาน"/>
      <sheetName val="ต้นทุนทาง"/>
      <sheetName val="แหล่งวัสดุ"/>
      <sheetName val="ไม้แบบ"/>
      <sheetName val="ค่าดำเนินการ"/>
      <sheetName val="สิบล้อ"/>
      <sheetName val="ลากพ่วง"/>
      <sheetName val="lab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75">
          <cell r="C75">
            <v>250</v>
          </cell>
        </row>
        <row r="76">
          <cell r="C76">
            <v>50</v>
          </cell>
        </row>
        <row r="78">
          <cell r="C78">
            <v>120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qเดิม"/>
      <sheetName val="สรุป"/>
      <sheetName val="ค่าก่อสร้าง"/>
      <sheetName val="bqเดิม (2)"/>
      <sheetName val="Backup"/>
      <sheetName val="ต้นทุนสะพานเดิม"/>
      <sheetName val="ปริมาณงาน"/>
      <sheetName val="ต้นทุนสะพาน"/>
      <sheetName val="Sheet1"/>
      <sheetName val="เบ็ดเตล็ด"/>
      <sheetName val="ต้นทุนทาง"/>
      <sheetName val="select"/>
      <sheetName val="Temp"/>
      <sheetName val="แหล่งวัสดุ"/>
      <sheetName val="ค่าดำเนินการ"/>
      <sheetName val="froad"/>
      <sheetName val="สิบล้อ"/>
      <sheetName val="ลากพ่ว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85">
          <cell r="C85">
            <v>2</v>
          </cell>
        </row>
      </sheetData>
      <sheetData sheetId="14"/>
      <sheetData sheetId="15"/>
      <sheetData sheetId="16"/>
      <sheetData sheetId="1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เมนู"/>
      <sheetName val="ข้อมูลโครงการ"/>
      <sheetName val="ปกทช"/>
      <sheetName val="ปร.5ทช"/>
      <sheetName val="ปร.4"/>
      <sheetName val="รายการประมาณราคาต่อหน่วย"/>
      <sheetName val="ข้อมูลประกอบประมาณราคา"/>
      <sheetName val="สรุปค่าดำเนินการและค่าเสื่อม"/>
      <sheetName val="ข้อมูลโครงสร้างทาง"/>
      <sheetName val="เลือกชนิดวัสดุมวลรวม"/>
      <sheetName val="เลือกวิธีคำนวณราคา SS"/>
      <sheetName val="ตัวแปรค่าดำเนินการปูลาดAC"/>
      <sheetName val="ค่าขนส่งปูนเมนต์"/>
      <sheetName val="ค่าขนส่งทราย"/>
      <sheetName val="ค่าขนส่งหิน"/>
      <sheetName val="ค่าขนส่งกรวดโม่"/>
      <sheetName val="ค่าขนส่งยาง"/>
      <sheetName val="ค่าขนส่งหินผสมAC"/>
      <sheetName val="ค่าขนส่งHM"/>
      <sheetName val="ค่าขนส่งเครืองจักร 80"/>
      <sheetName val="ค่าขนส่งacในสายทาง"/>
      <sheetName val="ค่าขนส่งเหล็ก"/>
      <sheetName val="ค่าขนส่งเหล็กรูปพรรณ"/>
      <sheetName val="ค่าขนส่งไม้แบบ"/>
      <sheetName val="ค่าขนส่งดินถม"/>
      <sheetName val="ค่าขนส่งลูกรังและวัสดุคัดเลือก"/>
      <sheetName val="ค่าขนส่งดินทิ้ง"/>
      <sheetName val="ค่าขนส่งไม้โครงสร้าง"/>
      <sheetName val="ค่าขนส่งท่อลอดกลม คสล."/>
      <sheetName val="กรอกข้อมูลประเมินราคาชุดที่2"/>
      <sheetName val="ประเภทงาน"/>
      <sheetName val="ค่าขนส่ง"/>
      <sheetName val="ค่าดำเนินการและค่าเสื่อม"/>
      <sheetName val="ถางป่าขุดตอขนาดเบา"/>
      <sheetName val="ถางป่าขุดตอขนาดกลาง"/>
      <sheetName val="ถางป่าขุดตอขนาดหนัก"/>
      <sheetName val="ดินคันทางขุดขน"/>
      <sheetName val="ดินคันทางบดทับ"/>
      <sheetName val="ดินขุดตัด"/>
      <sheetName val="ดินตัก"/>
      <sheetName val="หินผุขัดตัด"/>
      <sheetName val="หินผุดันตัก"/>
      <sheetName val="หินแข็งเจาะระเบิด"/>
      <sheetName val="หินแข็งดันตัก"/>
      <sheetName val="รองพื้นทางขุดขน"/>
      <sheetName val="รองพื้นทางผสมกับวัสดุอื่น"/>
      <sheetName val="รองพื้นทางบดทับ"/>
      <sheetName val="ไหล่ทางลูกรังผสมกับวัสดุอื่น"/>
      <sheetName val="ไหล่ทางลูกรังบดทับ"/>
      <sheetName val="พื้นทางผสมกับวัสดุอื่น"/>
      <sheetName val="พื้นทางบดทับ"/>
      <sheetName val="ตัดแต่งขั้นบันได"/>
      <sheetName val="ขุดรื้อลูกรัง10"/>
      <sheetName val="ขุดรื้อหินคลุก10"/>
      <sheetName val="ขุดรื้อผิวAC5"/>
      <sheetName val="ลาดยางPrimecoat"/>
      <sheetName val="ลาดยางTackcoat"/>
      <sheetName val="ชั้นเดียว(0.5)"/>
      <sheetName val="ชั้นเดียว(0.75)"/>
      <sheetName val="สองชั้น(0.75-0.375)"/>
      <sheetName val="สองชั้น(1-0.5)"/>
      <sheetName val="ชั้นเดียวเคลือบ(0.5)"/>
      <sheetName val="ชั้นเดียวเคลือบ(0.75)"/>
      <sheetName val="สองชั้นเคลือบ(0.75-0.375)"/>
      <sheetName val="สองชั้นเคลือบ(1-0.5)"/>
      <sheetName val="ค่าผสมAC"/>
      <sheetName val="ค่าปูผิวACบนPC"/>
      <sheetName val="ค่าปูผิวACบนTC"/>
      <sheetName val="ค่าผสมconc"/>
      <sheetName val="ค่าขนส่งconc"/>
      <sheetName val="ค่าแบบข้าง2ข้าง"/>
      <sheetName val="ค่าปูผิวconc"/>
      <sheetName val="ค่าตัดรอยต่อและหยอดยาง"/>
      <sheetName val="ค่าหยอดยางรอยต่อ"/>
      <sheetName val="ค่าบ่มผิวconc"/>
      <sheetName val="ค่าผสมวัสดุลูกรัง"/>
      <sheetName val="ค่าบ่มวัสดุลูกรัง"/>
      <sheetName val="ค่าผสมวัสดุหินคลุก"/>
      <sheetName val="ค่าบ่มวัสดุหินคลุก"/>
      <sheetName val="ค่าpipr15"/>
      <sheetName val="ค่าpipr20"/>
      <sheetName val="ค่าpipr25"/>
      <sheetName val="Slurry"/>
      <sheetName val="fogspray"/>
      <sheetName val="ปร.4สะพานคสล."/>
      <sheetName val="ปร.5สะพานคสล."/>
      <sheetName val="บัญชีแสดงปริมาณวัสดุชุดที่ 1"/>
      <sheetName val="บัญชีแสดงปริมาณวัสดุชุดที่ 2"/>
      <sheetName val="บัญชีแสดงปริมาณวัสดุชุดที่ 2.2"/>
      <sheetName val="สรุปBOX"/>
      <sheetName val="สรุปตารางกำแพงbox"/>
      <sheetName val="สรุปตารางถอดแบบbox"/>
      <sheetName val="ตารางกำแพงปากท่อลอดเหลี่ยม"/>
      <sheetName val="บันทึกประเมิน"/>
      <sheetName val="กรอกข้อมูลประเมินราคาชุดที1"/>
      <sheetName val="การแบ่งงวดงานCS"/>
      <sheetName val="รายละเอียดงวดงานที่แนบตามประกาศ"/>
      <sheetName val="รายละเอียดงวดงานใช้แนบสัญญาจ้าง"/>
      <sheetName val="SLOPE PROTECT"/>
      <sheetName val="ตารางถอดแบบสะพาน"/>
      <sheetName val="ตารางถอดแบบbox"/>
      <sheetName val="ตารางถอดแบบกำแพงปากท่อ"/>
      <sheetName val="สรุปถอดแบบสะพาน"/>
      <sheetName val="FACTORFงานทาง"/>
      <sheetName val="FACTORFชุก1งานทาง"/>
      <sheetName val="FACTORFชุก2งานทาง"/>
      <sheetName val="งานป้าย"/>
      <sheetName val="DATA1_1"/>
      <sheetName val="DATA1_2"/>
      <sheetName val="DATA5"/>
      <sheetName val="ปรับปรุงป้าย"/>
      <sheetName val="ท่อคสล"/>
      <sheetName val="ทางเชื่อม"/>
      <sheetName val="DATA1_3"/>
      <sheetName val="DATA1_4"/>
      <sheetName val="DATA1_5"/>
      <sheetName val="DATA1_6"/>
      <sheetName val="DATA1_7"/>
      <sheetName val="DATA1_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เมนู"/>
      <sheetName val="กรอกข้อมูลโครงการ"/>
      <sheetName val="กรอกปริมาณวัสดุ"/>
      <sheetName val="กรอกป้ายจราจร"/>
      <sheetName val="กรอกราคาวัสดุ"/>
      <sheetName val="Oil"/>
      <sheetName val="ค่างานต้นทุน"/>
      <sheetName val="ค่าเสื่อมราคา"/>
      <sheetName val="ราคาป้ายจราจร"/>
      <sheetName val="กรอกข้อมูลความเสียหาย"/>
      <sheetName val="Fi_road"/>
      <sheetName val="Ffo_road"/>
      <sheetName val="Lateriti"/>
      <sheetName val="Slerry Seal"/>
      <sheetName val="cape seal"/>
      <sheetName val="SST."/>
      <sheetName val="Rec_ac"/>
      <sheetName val="Pa_Ac"/>
      <sheetName val="Recycling"/>
      <sheetName val="อำนวยการ"/>
      <sheetName val="ดอกเบี้ย"/>
      <sheetName val="FACTOR F"/>
      <sheetName val="งานกำแพงปากท่อ"/>
      <sheetName val="ขนาด ท่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B5">
            <v>1</v>
          </cell>
          <cell r="C5" t="str">
            <v>5.18</v>
          </cell>
          <cell r="D5">
            <v>7.25</v>
          </cell>
          <cell r="F5" t="str">
            <v>3.06</v>
          </cell>
          <cell r="G5">
            <v>4.28</v>
          </cell>
        </row>
        <row r="6">
          <cell r="B6">
            <v>2</v>
          </cell>
          <cell r="C6" t="str">
            <v>6.67</v>
          </cell>
          <cell r="D6">
            <v>9.34</v>
          </cell>
          <cell r="F6" t="str">
            <v>4.18</v>
          </cell>
          <cell r="G6">
            <v>5.85</v>
          </cell>
        </row>
        <row r="7">
          <cell r="B7">
            <v>3</v>
          </cell>
          <cell r="C7" t="str">
            <v>8.17</v>
          </cell>
          <cell r="D7">
            <v>11.44</v>
          </cell>
          <cell r="F7" t="str">
            <v>5.3</v>
          </cell>
          <cell r="G7">
            <v>7.42</v>
          </cell>
        </row>
        <row r="8">
          <cell r="B8">
            <v>4</v>
          </cell>
          <cell r="C8" t="str">
            <v>9.66</v>
          </cell>
          <cell r="D8">
            <v>13.52</v>
          </cell>
          <cell r="F8" t="str">
            <v>6.42</v>
          </cell>
          <cell r="G8">
            <v>8.99</v>
          </cell>
        </row>
        <row r="9">
          <cell r="B9">
            <v>5</v>
          </cell>
          <cell r="C9" t="str">
            <v>11.16</v>
          </cell>
          <cell r="D9">
            <v>15.62</v>
          </cell>
          <cell r="F9" t="str">
            <v>7.54</v>
          </cell>
          <cell r="G9">
            <v>10.56</v>
          </cell>
        </row>
        <row r="10">
          <cell r="B10">
            <v>6</v>
          </cell>
          <cell r="C10" t="str">
            <v>12.66</v>
          </cell>
          <cell r="D10">
            <v>17.72</v>
          </cell>
          <cell r="F10" t="str">
            <v>8.66</v>
          </cell>
          <cell r="G10">
            <v>12.12</v>
          </cell>
        </row>
        <row r="11">
          <cell r="B11">
            <v>7</v>
          </cell>
          <cell r="C11" t="str">
            <v>14.15</v>
          </cell>
          <cell r="D11">
            <v>19.809999999999999</v>
          </cell>
          <cell r="F11" t="str">
            <v>9.78</v>
          </cell>
          <cell r="G11">
            <v>13.69</v>
          </cell>
        </row>
        <row r="12">
          <cell r="B12">
            <v>8</v>
          </cell>
          <cell r="C12" t="str">
            <v>15.79</v>
          </cell>
          <cell r="D12">
            <v>22.11</v>
          </cell>
          <cell r="F12" t="str">
            <v>10.9</v>
          </cell>
          <cell r="G12">
            <v>15.26</v>
          </cell>
        </row>
        <row r="13">
          <cell r="B13">
            <v>9</v>
          </cell>
          <cell r="C13" t="str">
            <v>17.67</v>
          </cell>
          <cell r="D13">
            <v>24.74</v>
          </cell>
          <cell r="F13" t="str">
            <v>12.02</v>
          </cell>
          <cell r="G13">
            <v>16.829999999999998</v>
          </cell>
        </row>
        <row r="14">
          <cell r="B14">
            <v>10</v>
          </cell>
          <cell r="C14" t="str">
            <v>19.55</v>
          </cell>
          <cell r="D14">
            <v>27.37</v>
          </cell>
          <cell r="F14" t="str">
            <v>13.14</v>
          </cell>
          <cell r="G14">
            <v>18.399999999999999</v>
          </cell>
        </row>
        <row r="15">
          <cell r="B15">
            <v>11</v>
          </cell>
          <cell r="C15" t="str">
            <v>21.43</v>
          </cell>
          <cell r="D15">
            <v>30</v>
          </cell>
          <cell r="F15" t="str">
            <v>14.26</v>
          </cell>
          <cell r="G15">
            <v>19.96</v>
          </cell>
        </row>
        <row r="16">
          <cell r="B16">
            <v>12</v>
          </cell>
          <cell r="C16" t="str">
            <v>23.31</v>
          </cell>
          <cell r="D16">
            <v>32.630000000000003</v>
          </cell>
          <cell r="F16" t="str">
            <v>15.38</v>
          </cell>
          <cell r="G16">
            <v>21.53</v>
          </cell>
        </row>
        <row r="17">
          <cell r="B17">
            <v>13</v>
          </cell>
          <cell r="C17" t="str">
            <v>25.19</v>
          </cell>
          <cell r="D17">
            <v>35.270000000000003</v>
          </cell>
          <cell r="F17" t="str">
            <v>16.5</v>
          </cell>
          <cell r="G17">
            <v>23.1</v>
          </cell>
        </row>
        <row r="18">
          <cell r="B18">
            <v>14</v>
          </cell>
          <cell r="C18" t="str">
            <v>27.07</v>
          </cell>
          <cell r="D18">
            <v>37.9</v>
          </cell>
          <cell r="F18" t="str">
            <v>17.62</v>
          </cell>
          <cell r="G18">
            <v>24.67</v>
          </cell>
        </row>
        <row r="19">
          <cell r="B19">
            <v>15</v>
          </cell>
          <cell r="C19" t="str">
            <v>28.95</v>
          </cell>
          <cell r="D19">
            <v>40.53</v>
          </cell>
          <cell r="F19" t="str">
            <v>18.77</v>
          </cell>
          <cell r="G19">
            <v>26.28</v>
          </cell>
        </row>
        <row r="20">
          <cell r="B20">
            <v>16</v>
          </cell>
          <cell r="C20" t="str">
            <v>30.84</v>
          </cell>
          <cell r="D20">
            <v>43.18</v>
          </cell>
          <cell r="F20" t="str">
            <v>20</v>
          </cell>
          <cell r="G20">
            <v>28</v>
          </cell>
        </row>
        <row r="21">
          <cell r="B21">
            <v>17</v>
          </cell>
          <cell r="C21" t="str">
            <v>32.72</v>
          </cell>
          <cell r="D21">
            <v>45.81</v>
          </cell>
          <cell r="F21" t="str">
            <v>21.22</v>
          </cell>
          <cell r="G21">
            <v>29.71</v>
          </cell>
        </row>
        <row r="22">
          <cell r="B22">
            <v>18</v>
          </cell>
          <cell r="C22" t="str">
            <v>34.6</v>
          </cell>
          <cell r="D22">
            <v>48.44</v>
          </cell>
          <cell r="F22" t="str">
            <v>22.45</v>
          </cell>
          <cell r="G22">
            <v>31.43</v>
          </cell>
        </row>
        <row r="23">
          <cell r="B23">
            <v>19</v>
          </cell>
          <cell r="C23" t="str">
            <v>36.48</v>
          </cell>
          <cell r="D23">
            <v>51.07</v>
          </cell>
          <cell r="F23" t="str">
            <v>23.68</v>
          </cell>
          <cell r="G23">
            <v>33.15</v>
          </cell>
        </row>
        <row r="24">
          <cell r="B24">
            <v>20</v>
          </cell>
          <cell r="C24" t="str">
            <v>38.36</v>
          </cell>
          <cell r="D24">
            <v>53.7</v>
          </cell>
          <cell r="F24" t="str">
            <v>24.9</v>
          </cell>
          <cell r="G24">
            <v>34.86</v>
          </cell>
        </row>
        <row r="25">
          <cell r="B25">
            <v>21</v>
          </cell>
          <cell r="C25" t="str">
            <v>40.24</v>
          </cell>
          <cell r="D25">
            <v>56.34</v>
          </cell>
          <cell r="F25" t="str">
            <v>26.13</v>
          </cell>
          <cell r="G25">
            <v>36.58</v>
          </cell>
        </row>
        <row r="26">
          <cell r="B26">
            <v>22</v>
          </cell>
          <cell r="C26" t="str">
            <v>42.13</v>
          </cell>
          <cell r="D26">
            <v>58.98</v>
          </cell>
          <cell r="F26" t="str">
            <v>27.35</v>
          </cell>
          <cell r="G26">
            <v>38.29</v>
          </cell>
        </row>
        <row r="27">
          <cell r="B27">
            <v>23</v>
          </cell>
          <cell r="C27" t="str">
            <v>44</v>
          </cell>
          <cell r="D27">
            <v>61.6</v>
          </cell>
          <cell r="F27" t="str">
            <v>28.58</v>
          </cell>
          <cell r="G27">
            <v>40.01</v>
          </cell>
        </row>
        <row r="28">
          <cell r="B28">
            <v>24</v>
          </cell>
          <cell r="C28" t="str">
            <v>45.89</v>
          </cell>
          <cell r="D28">
            <v>64.25</v>
          </cell>
          <cell r="F28" t="str">
            <v>29.8</v>
          </cell>
          <cell r="G28">
            <v>41.72</v>
          </cell>
        </row>
        <row r="29">
          <cell r="B29">
            <v>25</v>
          </cell>
          <cell r="C29" t="str">
            <v>47.77</v>
          </cell>
          <cell r="D29">
            <v>66.88</v>
          </cell>
          <cell r="F29" t="str">
            <v>31.03</v>
          </cell>
          <cell r="G29">
            <v>43.44</v>
          </cell>
        </row>
        <row r="30">
          <cell r="B30">
            <v>26</v>
          </cell>
          <cell r="C30" t="str">
            <v>49.65</v>
          </cell>
          <cell r="D30">
            <v>69.510000000000005</v>
          </cell>
          <cell r="F30" t="str">
            <v>32.25</v>
          </cell>
          <cell r="G30">
            <v>45.15</v>
          </cell>
        </row>
        <row r="31">
          <cell r="B31">
            <v>27</v>
          </cell>
          <cell r="C31" t="str">
            <v>51.53</v>
          </cell>
          <cell r="D31">
            <v>72.14</v>
          </cell>
          <cell r="F31" t="str">
            <v>33.48</v>
          </cell>
          <cell r="G31">
            <v>46.87</v>
          </cell>
        </row>
        <row r="32">
          <cell r="B32">
            <v>28</v>
          </cell>
          <cell r="C32" t="str">
            <v>53.42</v>
          </cell>
          <cell r="D32">
            <v>74.790000000000006</v>
          </cell>
          <cell r="F32" t="str">
            <v>34.71</v>
          </cell>
          <cell r="G32">
            <v>48.59</v>
          </cell>
        </row>
        <row r="33">
          <cell r="B33">
            <v>29</v>
          </cell>
          <cell r="C33" t="str">
            <v>55.29</v>
          </cell>
          <cell r="D33">
            <v>77.41</v>
          </cell>
          <cell r="F33" t="str">
            <v>35.93</v>
          </cell>
          <cell r="G33">
            <v>50.3</v>
          </cell>
        </row>
        <row r="34">
          <cell r="B34">
            <v>30</v>
          </cell>
          <cell r="C34" t="str">
            <v>57.18</v>
          </cell>
          <cell r="D34">
            <v>80.05</v>
          </cell>
          <cell r="F34" t="str">
            <v>37.16</v>
          </cell>
          <cell r="G34">
            <v>52.02</v>
          </cell>
        </row>
        <row r="35">
          <cell r="B35">
            <v>31</v>
          </cell>
          <cell r="C35" t="str">
            <v>59.05</v>
          </cell>
          <cell r="D35">
            <v>82.67</v>
          </cell>
          <cell r="F35" t="str">
            <v>38.38</v>
          </cell>
          <cell r="G35">
            <v>53.73</v>
          </cell>
        </row>
        <row r="36">
          <cell r="B36">
            <v>32</v>
          </cell>
          <cell r="C36" t="str">
            <v>60.94</v>
          </cell>
          <cell r="D36">
            <v>85.32</v>
          </cell>
          <cell r="F36" t="str">
            <v>39.61</v>
          </cell>
          <cell r="G36">
            <v>55.45</v>
          </cell>
        </row>
        <row r="37">
          <cell r="B37">
            <v>33</v>
          </cell>
          <cell r="C37" t="str">
            <v>62.82</v>
          </cell>
          <cell r="D37">
            <v>87.95</v>
          </cell>
          <cell r="F37" t="str">
            <v>40.83</v>
          </cell>
          <cell r="G37">
            <v>57.16</v>
          </cell>
        </row>
        <row r="38">
          <cell r="B38">
            <v>34</v>
          </cell>
          <cell r="C38" t="str">
            <v>64.71</v>
          </cell>
          <cell r="D38">
            <v>90.59</v>
          </cell>
          <cell r="F38" t="str">
            <v>42.06</v>
          </cell>
          <cell r="G38">
            <v>58.88</v>
          </cell>
        </row>
        <row r="39">
          <cell r="B39">
            <v>35</v>
          </cell>
          <cell r="C39" t="str">
            <v>66.58</v>
          </cell>
          <cell r="D39">
            <v>93.21</v>
          </cell>
          <cell r="F39" t="str">
            <v>43.28</v>
          </cell>
          <cell r="G39">
            <v>60.59</v>
          </cell>
        </row>
        <row r="40">
          <cell r="B40">
            <v>36</v>
          </cell>
          <cell r="C40" t="str">
            <v>68.47</v>
          </cell>
          <cell r="D40">
            <v>95.86</v>
          </cell>
          <cell r="F40" t="str">
            <v>44.51</v>
          </cell>
          <cell r="G40">
            <v>62.31</v>
          </cell>
        </row>
        <row r="41">
          <cell r="B41">
            <v>37</v>
          </cell>
          <cell r="C41" t="str">
            <v>70.35</v>
          </cell>
          <cell r="D41">
            <v>98.49</v>
          </cell>
          <cell r="F41" t="str">
            <v>45.74</v>
          </cell>
          <cell r="G41">
            <v>64.040000000000006</v>
          </cell>
        </row>
        <row r="42">
          <cell r="B42">
            <v>38</v>
          </cell>
          <cell r="C42" t="str">
            <v>72.24</v>
          </cell>
          <cell r="D42">
            <v>101.14</v>
          </cell>
          <cell r="F42" t="str">
            <v>46.96</v>
          </cell>
          <cell r="G42">
            <v>65.739999999999995</v>
          </cell>
        </row>
        <row r="43">
          <cell r="B43">
            <v>39</v>
          </cell>
          <cell r="C43" t="str">
            <v>74.12</v>
          </cell>
          <cell r="D43">
            <v>103.77</v>
          </cell>
          <cell r="F43" t="str">
            <v>48.19</v>
          </cell>
          <cell r="G43">
            <v>67.47</v>
          </cell>
        </row>
        <row r="44">
          <cell r="B44">
            <v>40</v>
          </cell>
          <cell r="C44" t="str">
            <v>75.99</v>
          </cell>
          <cell r="D44">
            <v>106.39</v>
          </cell>
          <cell r="F44" t="str">
            <v>49.41</v>
          </cell>
          <cell r="G44">
            <v>69.17</v>
          </cell>
        </row>
        <row r="45">
          <cell r="B45">
            <v>41</v>
          </cell>
          <cell r="C45" t="str">
            <v>77.88</v>
          </cell>
          <cell r="D45">
            <v>109.03</v>
          </cell>
          <cell r="F45" t="str">
            <v>50.64</v>
          </cell>
          <cell r="G45">
            <v>70.900000000000006</v>
          </cell>
        </row>
        <row r="46">
          <cell r="B46">
            <v>42</v>
          </cell>
          <cell r="C46" t="str">
            <v>79.76</v>
          </cell>
          <cell r="D46">
            <v>111.66</v>
          </cell>
          <cell r="F46" t="str">
            <v>51.87</v>
          </cell>
          <cell r="G46">
            <v>72.62</v>
          </cell>
        </row>
        <row r="47">
          <cell r="B47">
            <v>43</v>
          </cell>
          <cell r="C47" t="str">
            <v>81.64</v>
          </cell>
          <cell r="D47">
            <v>114.3</v>
          </cell>
          <cell r="F47" t="str">
            <v>53.09</v>
          </cell>
          <cell r="G47">
            <v>74.33</v>
          </cell>
        </row>
        <row r="48">
          <cell r="B48">
            <v>44</v>
          </cell>
          <cell r="C48" t="str">
            <v>83.52</v>
          </cell>
          <cell r="D48">
            <v>116.93</v>
          </cell>
          <cell r="F48" t="str">
            <v>54.32</v>
          </cell>
          <cell r="G48">
            <v>76.05</v>
          </cell>
        </row>
        <row r="49">
          <cell r="B49">
            <v>45</v>
          </cell>
          <cell r="C49" t="str">
            <v>85.4</v>
          </cell>
          <cell r="D49">
            <v>119.56</v>
          </cell>
          <cell r="F49" t="str">
            <v>55.54</v>
          </cell>
          <cell r="G49">
            <v>77.760000000000005</v>
          </cell>
        </row>
        <row r="50">
          <cell r="B50">
            <v>46</v>
          </cell>
          <cell r="C50" t="str">
            <v>87.29</v>
          </cell>
          <cell r="D50">
            <v>122.21</v>
          </cell>
          <cell r="F50" t="str">
            <v>56.77</v>
          </cell>
          <cell r="G50">
            <v>79.48</v>
          </cell>
        </row>
        <row r="51">
          <cell r="B51">
            <v>47</v>
          </cell>
          <cell r="C51" t="str">
            <v>89.16</v>
          </cell>
          <cell r="D51">
            <v>124.82</v>
          </cell>
          <cell r="F51" t="str">
            <v>58</v>
          </cell>
          <cell r="G51">
            <v>81.2</v>
          </cell>
        </row>
        <row r="52">
          <cell r="B52">
            <v>48</v>
          </cell>
          <cell r="C52" t="str">
            <v>91.05</v>
          </cell>
          <cell r="D52">
            <v>127.47</v>
          </cell>
          <cell r="F52" t="str">
            <v>59.22</v>
          </cell>
          <cell r="G52">
            <v>82.91</v>
          </cell>
        </row>
        <row r="53">
          <cell r="B53">
            <v>49</v>
          </cell>
          <cell r="C53" t="str">
            <v>92.92</v>
          </cell>
          <cell r="D53">
            <v>130.09</v>
          </cell>
          <cell r="F53" t="str">
            <v>60.45</v>
          </cell>
          <cell r="G53">
            <v>84.63</v>
          </cell>
        </row>
        <row r="54">
          <cell r="B54">
            <v>50</v>
          </cell>
          <cell r="C54" t="str">
            <v>94.8</v>
          </cell>
          <cell r="D54">
            <v>132.72</v>
          </cell>
          <cell r="F54" t="str">
            <v>61.67</v>
          </cell>
          <cell r="G54">
            <v>86.34</v>
          </cell>
        </row>
        <row r="55">
          <cell r="B55">
            <v>51</v>
          </cell>
          <cell r="C55" t="str">
            <v>96.69</v>
          </cell>
          <cell r="D55">
            <v>135.37</v>
          </cell>
          <cell r="F55" t="str">
            <v>62.9</v>
          </cell>
          <cell r="G55">
            <v>88.06</v>
          </cell>
        </row>
        <row r="56">
          <cell r="B56">
            <v>52</v>
          </cell>
          <cell r="C56" t="str">
            <v>98.56</v>
          </cell>
          <cell r="D56">
            <v>137.97999999999999</v>
          </cell>
          <cell r="F56" t="str">
            <v>64.12</v>
          </cell>
          <cell r="G56">
            <v>89.77</v>
          </cell>
        </row>
        <row r="57">
          <cell r="B57">
            <v>53</v>
          </cell>
          <cell r="C57" t="str">
            <v>100.45</v>
          </cell>
          <cell r="D57">
            <v>140.63</v>
          </cell>
          <cell r="F57" t="str">
            <v>65.34</v>
          </cell>
          <cell r="G57">
            <v>91.48</v>
          </cell>
        </row>
        <row r="58">
          <cell r="B58">
            <v>54</v>
          </cell>
          <cell r="C58" t="str">
            <v>102.34</v>
          </cell>
          <cell r="D58">
            <v>143.28</v>
          </cell>
          <cell r="F58" t="str">
            <v>66.57</v>
          </cell>
          <cell r="G58">
            <v>93.2</v>
          </cell>
        </row>
        <row r="59">
          <cell r="B59">
            <v>55</v>
          </cell>
          <cell r="C59" t="str">
            <v>104.21</v>
          </cell>
          <cell r="D59">
            <v>145.88999999999999</v>
          </cell>
          <cell r="F59" t="str">
            <v>67.8</v>
          </cell>
          <cell r="G59">
            <v>94.92</v>
          </cell>
        </row>
        <row r="60">
          <cell r="B60">
            <v>56</v>
          </cell>
          <cell r="C60" t="str">
            <v>106.09</v>
          </cell>
          <cell r="D60">
            <v>148.53</v>
          </cell>
          <cell r="F60" t="str">
            <v>69.02</v>
          </cell>
          <cell r="G60">
            <v>96.63</v>
          </cell>
        </row>
        <row r="61">
          <cell r="B61">
            <v>57</v>
          </cell>
          <cell r="C61" t="str">
            <v>107.97</v>
          </cell>
          <cell r="D61">
            <v>151.16</v>
          </cell>
          <cell r="F61" t="str">
            <v>70.25</v>
          </cell>
          <cell r="G61">
            <v>98.35</v>
          </cell>
        </row>
        <row r="62">
          <cell r="B62">
            <v>58</v>
          </cell>
          <cell r="C62" t="str">
            <v>109.87</v>
          </cell>
          <cell r="D62">
            <v>153.82</v>
          </cell>
          <cell r="F62" t="str">
            <v>71.47</v>
          </cell>
          <cell r="G62">
            <v>100.06</v>
          </cell>
        </row>
        <row r="63">
          <cell r="B63">
            <v>59</v>
          </cell>
          <cell r="C63" t="str">
            <v>111.74</v>
          </cell>
          <cell r="D63">
            <v>156.44</v>
          </cell>
          <cell r="F63" t="str">
            <v>72.7</v>
          </cell>
          <cell r="G63">
            <v>101.78</v>
          </cell>
        </row>
        <row r="64">
          <cell r="B64">
            <v>60</v>
          </cell>
          <cell r="C64" t="str">
            <v>113.62</v>
          </cell>
          <cell r="D64">
            <v>159.07</v>
          </cell>
          <cell r="F64" t="str">
            <v>73.93</v>
          </cell>
          <cell r="G64">
            <v>103.5</v>
          </cell>
        </row>
        <row r="65">
          <cell r="B65">
            <v>61</v>
          </cell>
          <cell r="C65" t="str">
            <v>115.51</v>
          </cell>
          <cell r="D65">
            <v>161.71</v>
          </cell>
          <cell r="F65" t="str">
            <v>75.15</v>
          </cell>
          <cell r="G65">
            <v>105.21</v>
          </cell>
        </row>
        <row r="66">
          <cell r="B66">
            <v>62</v>
          </cell>
          <cell r="C66" t="str">
            <v>117.41</v>
          </cell>
          <cell r="D66">
            <v>164.37</v>
          </cell>
          <cell r="F66" t="str">
            <v>76.38</v>
          </cell>
          <cell r="G66">
            <v>106.93</v>
          </cell>
        </row>
        <row r="67">
          <cell r="B67">
            <v>63</v>
          </cell>
          <cell r="C67" t="str">
            <v>119.27</v>
          </cell>
          <cell r="D67">
            <v>166.98</v>
          </cell>
          <cell r="F67" t="str">
            <v>77.61</v>
          </cell>
          <cell r="G67">
            <v>108.65</v>
          </cell>
        </row>
        <row r="68">
          <cell r="B68">
            <v>64</v>
          </cell>
          <cell r="C68" t="str">
            <v>121.14</v>
          </cell>
          <cell r="D68">
            <v>169.6</v>
          </cell>
          <cell r="F68" t="str">
            <v>78.83</v>
          </cell>
          <cell r="G68">
            <v>110.36</v>
          </cell>
        </row>
        <row r="69">
          <cell r="B69">
            <v>65</v>
          </cell>
          <cell r="C69" t="str">
            <v>123.02</v>
          </cell>
          <cell r="D69">
            <v>172.23</v>
          </cell>
          <cell r="F69" t="str">
            <v>80.05</v>
          </cell>
          <cell r="G69">
            <v>112.07</v>
          </cell>
        </row>
        <row r="70">
          <cell r="B70">
            <v>66</v>
          </cell>
          <cell r="C70" t="str">
            <v>124.91</v>
          </cell>
          <cell r="D70">
            <v>174.87</v>
          </cell>
          <cell r="F70" t="str">
            <v>81.28</v>
          </cell>
          <cell r="G70">
            <v>113.79</v>
          </cell>
        </row>
        <row r="71">
          <cell r="B71">
            <v>67</v>
          </cell>
          <cell r="C71" t="str">
            <v>126.8</v>
          </cell>
          <cell r="D71">
            <v>177.52</v>
          </cell>
          <cell r="F71" t="str">
            <v>82.51</v>
          </cell>
          <cell r="G71">
            <v>115.51</v>
          </cell>
        </row>
        <row r="72">
          <cell r="B72">
            <v>68</v>
          </cell>
          <cell r="C72" t="str">
            <v>128.66</v>
          </cell>
          <cell r="D72">
            <v>180.12</v>
          </cell>
          <cell r="F72" t="str">
            <v>83.73</v>
          </cell>
          <cell r="G72">
            <v>117.22</v>
          </cell>
        </row>
        <row r="73">
          <cell r="B73">
            <v>69</v>
          </cell>
          <cell r="C73" t="str">
            <v>130.57</v>
          </cell>
          <cell r="D73">
            <v>182.8</v>
          </cell>
          <cell r="F73" t="str">
            <v>84.96</v>
          </cell>
          <cell r="G73">
            <v>118.94</v>
          </cell>
        </row>
        <row r="74">
          <cell r="B74">
            <v>70</v>
          </cell>
          <cell r="C74" t="str">
            <v>132.44</v>
          </cell>
          <cell r="D74">
            <v>185.42</v>
          </cell>
          <cell r="F74" t="str">
            <v>86.18</v>
          </cell>
          <cell r="G74">
            <v>120.65</v>
          </cell>
        </row>
        <row r="75">
          <cell r="B75">
            <v>71</v>
          </cell>
          <cell r="C75" t="str">
            <v>134.31</v>
          </cell>
          <cell r="D75">
            <v>188.03</v>
          </cell>
          <cell r="F75" t="str">
            <v>87.41</v>
          </cell>
          <cell r="G75">
            <v>122.37</v>
          </cell>
        </row>
        <row r="76">
          <cell r="B76">
            <v>72</v>
          </cell>
          <cell r="C76" t="str">
            <v>136.2</v>
          </cell>
          <cell r="D76">
            <v>190.68</v>
          </cell>
          <cell r="F76" t="str">
            <v>88.64</v>
          </cell>
          <cell r="G76">
            <v>124.1</v>
          </cell>
        </row>
        <row r="77">
          <cell r="B77">
            <v>73</v>
          </cell>
          <cell r="C77" t="str">
            <v>138.09</v>
          </cell>
          <cell r="D77">
            <v>193.33</v>
          </cell>
          <cell r="F77" t="str">
            <v>89.86</v>
          </cell>
          <cell r="G77">
            <v>125.8</v>
          </cell>
        </row>
        <row r="78">
          <cell r="B78">
            <v>74</v>
          </cell>
          <cell r="C78" t="str">
            <v>139.98</v>
          </cell>
          <cell r="D78">
            <v>195.97</v>
          </cell>
          <cell r="F78" t="str">
            <v>91.1</v>
          </cell>
          <cell r="G78">
            <v>127.54</v>
          </cell>
        </row>
        <row r="79">
          <cell r="B79">
            <v>75</v>
          </cell>
          <cell r="C79" t="str">
            <v>141.83</v>
          </cell>
          <cell r="D79">
            <v>198.56</v>
          </cell>
          <cell r="F79" t="str">
            <v>92.32</v>
          </cell>
          <cell r="G79">
            <v>129.25</v>
          </cell>
        </row>
        <row r="80">
          <cell r="B80">
            <v>76</v>
          </cell>
          <cell r="C80" t="str">
            <v>143.74</v>
          </cell>
          <cell r="D80">
            <v>201.24</v>
          </cell>
          <cell r="F80" t="str">
            <v>93.54</v>
          </cell>
          <cell r="G80">
            <v>130.96</v>
          </cell>
        </row>
        <row r="81">
          <cell r="B81">
            <v>77</v>
          </cell>
          <cell r="C81" t="str">
            <v>145.61</v>
          </cell>
          <cell r="D81">
            <v>203.85</v>
          </cell>
          <cell r="F81" t="str">
            <v>94.76</v>
          </cell>
          <cell r="G81">
            <v>132.66</v>
          </cell>
        </row>
        <row r="82">
          <cell r="B82">
            <v>78</v>
          </cell>
          <cell r="C82" t="str">
            <v>147.47</v>
          </cell>
          <cell r="D82">
            <v>206.46</v>
          </cell>
          <cell r="F82" t="str">
            <v>95.99</v>
          </cell>
          <cell r="G82">
            <v>134.38999999999999</v>
          </cell>
        </row>
        <row r="83">
          <cell r="B83">
            <v>79</v>
          </cell>
          <cell r="C83" t="str">
            <v>149.41</v>
          </cell>
          <cell r="D83">
            <v>209.17</v>
          </cell>
          <cell r="F83" t="str">
            <v>97.22</v>
          </cell>
          <cell r="G83">
            <v>136.11000000000001</v>
          </cell>
        </row>
        <row r="84">
          <cell r="B84">
            <v>80</v>
          </cell>
          <cell r="C84" t="str">
            <v>151.28</v>
          </cell>
          <cell r="D84">
            <v>211.79</v>
          </cell>
          <cell r="F84" t="str">
            <v>98.45</v>
          </cell>
          <cell r="G84">
            <v>137.83000000000001</v>
          </cell>
        </row>
        <row r="85">
          <cell r="B85">
            <v>81</v>
          </cell>
          <cell r="C85" t="str">
            <v>153.17</v>
          </cell>
          <cell r="D85">
            <v>214.44</v>
          </cell>
          <cell r="F85" t="str">
            <v>99.68</v>
          </cell>
          <cell r="G85">
            <v>139.55000000000001</v>
          </cell>
        </row>
        <row r="86">
          <cell r="B86">
            <v>82</v>
          </cell>
          <cell r="C86" t="str">
            <v>154.99</v>
          </cell>
          <cell r="D86">
            <v>216.99</v>
          </cell>
          <cell r="F86" t="str">
            <v>100.89</v>
          </cell>
          <cell r="G86">
            <v>141.25</v>
          </cell>
        </row>
        <row r="87">
          <cell r="B87">
            <v>83</v>
          </cell>
          <cell r="C87" t="str">
            <v>156.89</v>
          </cell>
          <cell r="D87">
            <v>219.65</v>
          </cell>
          <cell r="F87" t="str">
            <v>102.13</v>
          </cell>
          <cell r="G87">
            <v>142.97999999999999</v>
          </cell>
        </row>
        <row r="88">
          <cell r="B88">
            <v>84</v>
          </cell>
          <cell r="C88" t="str">
            <v>158.79</v>
          </cell>
          <cell r="D88">
            <v>222.31</v>
          </cell>
          <cell r="F88" t="str">
            <v>103.34</v>
          </cell>
          <cell r="G88">
            <v>144.68</v>
          </cell>
        </row>
        <row r="89">
          <cell r="B89">
            <v>85</v>
          </cell>
          <cell r="C89" t="str">
            <v>160.71</v>
          </cell>
          <cell r="D89">
            <v>224.99</v>
          </cell>
          <cell r="F89" t="str">
            <v>104.58</v>
          </cell>
          <cell r="G89">
            <v>146.41</v>
          </cell>
        </row>
        <row r="90">
          <cell r="B90">
            <v>86</v>
          </cell>
          <cell r="C90" t="str">
            <v>162.55</v>
          </cell>
          <cell r="D90">
            <v>227.57</v>
          </cell>
          <cell r="F90" t="str">
            <v>105.8</v>
          </cell>
          <cell r="G90">
            <v>148.12</v>
          </cell>
        </row>
        <row r="91">
          <cell r="B91">
            <v>87</v>
          </cell>
          <cell r="C91" t="str">
            <v>164.4</v>
          </cell>
          <cell r="D91">
            <v>230.16</v>
          </cell>
          <cell r="F91" t="str">
            <v>107.02</v>
          </cell>
          <cell r="G91">
            <v>149.83000000000001</v>
          </cell>
        </row>
        <row r="92">
          <cell r="B92">
            <v>88</v>
          </cell>
          <cell r="C92" t="str">
            <v>166.33</v>
          </cell>
          <cell r="D92">
            <v>232.86</v>
          </cell>
          <cell r="F92" t="str">
            <v>108.24</v>
          </cell>
          <cell r="G92">
            <v>151.54</v>
          </cell>
        </row>
        <row r="93">
          <cell r="B93">
            <v>89</v>
          </cell>
          <cell r="C93" t="str">
            <v>168.19</v>
          </cell>
          <cell r="D93">
            <v>235.47</v>
          </cell>
          <cell r="F93" t="str">
            <v>109.46</v>
          </cell>
          <cell r="G93">
            <v>153.24</v>
          </cell>
        </row>
        <row r="94">
          <cell r="B94">
            <v>90</v>
          </cell>
          <cell r="C94" t="str">
            <v>170.05</v>
          </cell>
          <cell r="D94">
            <v>238.07</v>
          </cell>
          <cell r="F94" t="str">
            <v>110.71</v>
          </cell>
          <cell r="G94">
            <v>154.99</v>
          </cell>
        </row>
        <row r="95">
          <cell r="B95">
            <v>91</v>
          </cell>
          <cell r="C95" t="str">
            <v>172</v>
          </cell>
          <cell r="D95">
            <v>240.8</v>
          </cell>
          <cell r="F95" t="str">
            <v>111.94</v>
          </cell>
          <cell r="G95">
            <v>156.72</v>
          </cell>
        </row>
        <row r="96">
          <cell r="B96">
            <v>92</v>
          </cell>
          <cell r="C96" t="str">
            <v>173.88</v>
          </cell>
          <cell r="D96">
            <v>243.43</v>
          </cell>
          <cell r="F96" t="str">
            <v>113.14</v>
          </cell>
          <cell r="G96">
            <v>158.4</v>
          </cell>
        </row>
        <row r="97">
          <cell r="B97">
            <v>93</v>
          </cell>
          <cell r="C97" t="str">
            <v>175.76</v>
          </cell>
          <cell r="D97">
            <v>246.06</v>
          </cell>
          <cell r="F97" t="str">
            <v>114.37</v>
          </cell>
          <cell r="G97">
            <v>160.12</v>
          </cell>
        </row>
        <row r="98">
          <cell r="B98">
            <v>94</v>
          </cell>
          <cell r="C98" t="str">
            <v>177.64</v>
          </cell>
          <cell r="D98">
            <v>248.7</v>
          </cell>
          <cell r="F98" t="str">
            <v>115.6</v>
          </cell>
          <cell r="G98">
            <v>161.84</v>
          </cell>
        </row>
        <row r="99">
          <cell r="B99">
            <v>95</v>
          </cell>
          <cell r="C99" t="str">
            <v>179.45</v>
          </cell>
          <cell r="D99">
            <v>251.23</v>
          </cell>
          <cell r="F99" t="str">
            <v>116.83</v>
          </cell>
          <cell r="G99">
            <v>163.56</v>
          </cell>
        </row>
        <row r="100">
          <cell r="B100">
            <v>96</v>
          </cell>
          <cell r="C100" t="str">
            <v>181.34</v>
          </cell>
          <cell r="D100">
            <v>253.88</v>
          </cell>
          <cell r="F100" t="str">
            <v>118.07</v>
          </cell>
          <cell r="G100">
            <v>165.3</v>
          </cell>
        </row>
        <row r="101">
          <cell r="B101">
            <v>97</v>
          </cell>
          <cell r="C101" t="str">
            <v>183.24</v>
          </cell>
          <cell r="D101">
            <v>256.54000000000002</v>
          </cell>
          <cell r="F101" t="str">
            <v>119.28</v>
          </cell>
          <cell r="G101">
            <v>166.99</v>
          </cell>
        </row>
        <row r="102">
          <cell r="B102">
            <v>98</v>
          </cell>
          <cell r="C102" t="str">
            <v>185.15</v>
          </cell>
          <cell r="D102">
            <v>259.20999999999998</v>
          </cell>
          <cell r="F102" t="str">
            <v>120.51</v>
          </cell>
          <cell r="G102">
            <v>168.71</v>
          </cell>
        </row>
        <row r="103">
          <cell r="B103">
            <v>99</v>
          </cell>
          <cell r="C103" t="str">
            <v>187.06</v>
          </cell>
          <cell r="D103">
            <v>261.88</v>
          </cell>
          <cell r="F103" t="str">
            <v>121.72</v>
          </cell>
          <cell r="G103">
            <v>170.41</v>
          </cell>
        </row>
        <row r="104">
          <cell r="B104">
            <v>100</v>
          </cell>
          <cell r="C104" t="str">
            <v>188.89</v>
          </cell>
          <cell r="D104">
            <v>264.45</v>
          </cell>
          <cell r="F104" t="str">
            <v>122.97</v>
          </cell>
          <cell r="G104">
            <v>172.16</v>
          </cell>
        </row>
        <row r="105">
          <cell r="B105">
            <v>101</v>
          </cell>
          <cell r="C105" t="str">
            <v>190.81</v>
          </cell>
          <cell r="D105">
            <v>267.13</v>
          </cell>
          <cell r="F105" t="str">
            <v>124.18</v>
          </cell>
          <cell r="G105">
            <v>173.85</v>
          </cell>
        </row>
        <row r="106">
          <cell r="B106">
            <v>102</v>
          </cell>
          <cell r="C106" t="str">
            <v>192.64</v>
          </cell>
          <cell r="D106">
            <v>269.7</v>
          </cell>
          <cell r="F106" t="str">
            <v>125.42</v>
          </cell>
          <cell r="G106">
            <v>175.59</v>
          </cell>
        </row>
        <row r="107">
          <cell r="B107">
            <v>103</v>
          </cell>
          <cell r="C107" t="str">
            <v>194.58</v>
          </cell>
          <cell r="D107">
            <v>272.41000000000003</v>
          </cell>
          <cell r="F107" t="str">
            <v>126.64</v>
          </cell>
          <cell r="G107">
            <v>177.3</v>
          </cell>
        </row>
        <row r="108">
          <cell r="B108">
            <v>104</v>
          </cell>
          <cell r="C108" t="str">
            <v>196.41</v>
          </cell>
          <cell r="D108">
            <v>274.97000000000003</v>
          </cell>
          <cell r="F108" t="str">
            <v>127.85</v>
          </cell>
          <cell r="G108">
            <v>178.99</v>
          </cell>
        </row>
        <row r="109">
          <cell r="B109">
            <v>105</v>
          </cell>
          <cell r="C109" t="str">
            <v>198.36</v>
          </cell>
          <cell r="D109">
            <v>277.7</v>
          </cell>
          <cell r="F109" t="str">
            <v>129.1</v>
          </cell>
          <cell r="G109">
            <v>180.74</v>
          </cell>
        </row>
        <row r="110">
          <cell r="B110">
            <v>106</v>
          </cell>
          <cell r="C110" t="str">
            <v>200.21</v>
          </cell>
          <cell r="D110">
            <v>280.29000000000002</v>
          </cell>
          <cell r="F110" t="str">
            <v>130.32</v>
          </cell>
          <cell r="G110">
            <v>182.45</v>
          </cell>
        </row>
        <row r="111">
          <cell r="B111">
            <v>107</v>
          </cell>
          <cell r="C111" t="str">
            <v>202.05</v>
          </cell>
          <cell r="D111">
            <v>282.87</v>
          </cell>
          <cell r="F111" t="str">
            <v>131.54</v>
          </cell>
          <cell r="G111">
            <v>184.16</v>
          </cell>
        </row>
        <row r="112">
          <cell r="B112">
            <v>108</v>
          </cell>
          <cell r="C112" t="str">
            <v>203.91</v>
          </cell>
          <cell r="D112">
            <v>285.47000000000003</v>
          </cell>
          <cell r="F112" t="str">
            <v>132.76</v>
          </cell>
          <cell r="G112">
            <v>185.86</v>
          </cell>
        </row>
        <row r="113">
          <cell r="B113">
            <v>109</v>
          </cell>
          <cell r="C113" t="str">
            <v>205.88</v>
          </cell>
          <cell r="D113">
            <v>288.23</v>
          </cell>
          <cell r="F113" t="str">
            <v>133.98</v>
          </cell>
          <cell r="G113">
            <v>187.57</v>
          </cell>
        </row>
        <row r="114">
          <cell r="B114">
            <v>110</v>
          </cell>
          <cell r="C114" t="str">
            <v>207.74</v>
          </cell>
          <cell r="D114">
            <v>290.83999999999997</v>
          </cell>
          <cell r="F114" t="str">
            <v>135.21</v>
          </cell>
          <cell r="G114">
            <v>189.29</v>
          </cell>
        </row>
        <row r="115">
          <cell r="B115">
            <v>111</v>
          </cell>
          <cell r="C115" t="str">
            <v>209.61</v>
          </cell>
          <cell r="D115">
            <v>293.45</v>
          </cell>
          <cell r="F115" t="str">
            <v>136.43</v>
          </cell>
          <cell r="G115">
            <v>191</v>
          </cell>
        </row>
        <row r="116">
          <cell r="B116">
            <v>112</v>
          </cell>
          <cell r="C116" t="str">
            <v>211.48</v>
          </cell>
          <cell r="D116">
            <v>296.07</v>
          </cell>
          <cell r="F116" t="str">
            <v>137.65</v>
          </cell>
          <cell r="G116">
            <v>192.71</v>
          </cell>
        </row>
        <row r="117">
          <cell r="B117">
            <v>113</v>
          </cell>
          <cell r="C117" t="str">
            <v>213.35</v>
          </cell>
          <cell r="D117">
            <v>298.69</v>
          </cell>
          <cell r="F117" t="str">
            <v>138.88</v>
          </cell>
          <cell r="G117">
            <v>194.43</v>
          </cell>
        </row>
        <row r="118">
          <cell r="B118">
            <v>114</v>
          </cell>
          <cell r="C118" t="str">
            <v>215.23</v>
          </cell>
          <cell r="D118">
            <v>301.32</v>
          </cell>
          <cell r="F118" t="str">
            <v>140.11</v>
          </cell>
          <cell r="G118">
            <v>196.15</v>
          </cell>
        </row>
        <row r="119">
          <cell r="B119">
            <v>115</v>
          </cell>
          <cell r="C119" t="str">
            <v>217.11</v>
          </cell>
          <cell r="D119">
            <v>303.95</v>
          </cell>
          <cell r="F119" t="str">
            <v>141.34</v>
          </cell>
          <cell r="G119">
            <v>197.88</v>
          </cell>
        </row>
        <row r="120">
          <cell r="B120">
            <v>116</v>
          </cell>
          <cell r="C120" t="str">
            <v>219</v>
          </cell>
          <cell r="D120">
            <v>306.60000000000002</v>
          </cell>
          <cell r="F120" t="str">
            <v>142.57</v>
          </cell>
          <cell r="G120">
            <v>199.6</v>
          </cell>
        </row>
        <row r="121">
          <cell r="B121">
            <v>117</v>
          </cell>
          <cell r="C121" t="str">
            <v>220.89</v>
          </cell>
          <cell r="D121">
            <v>309.25</v>
          </cell>
          <cell r="F121" t="str">
            <v>143.8</v>
          </cell>
          <cell r="G121">
            <v>201.32</v>
          </cell>
        </row>
        <row r="122">
          <cell r="B122">
            <v>118</v>
          </cell>
          <cell r="C122" t="str">
            <v>222.79</v>
          </cell>
          <cell r="D122">
            <v>311.91000000000003</v>
          </cell>
          <cell r="F122" t="str">
            <v>145.03</v>
          </cell>
          <cell r="G122">
            <v>203.04</v>
          </cell>
        </row>
        <row r="123">
          <cell r="B123">
            <v>119</v>
          </cell>
          <cell r="C123" t="str">
            <v>224.69</v>
          </cell>
          <cell r="D123">
            <v>314.57</v>
          </cell>
          <cell r="F123" t="str">
            <v>146.27</v>
          </cell>
          <cell r="G123">
            <v>204.78</v>
          </cell>
        </row>
        <row r="124">
          <cell r="B124">
            <v>120</v>
          </cell>
          <cell r="C124" t="str">
            <v>226.59</v>
          </cell>
          <cell r="D124">
            <v>317.23</v>
          </cell>
          <cell r="F124" t="str">
            <v>147.46</v>
          </cell>
          <cell r="G124">
            <v>206.44</v>
          </cell>
        </row>
        <row r="125">
          <cell r="B125">
            <v>121</v>
          </cell>
          <cell r="C125" t="str">
            <v>228.36</v>
          </cell>
          <cell r="D125">
            <v>319.7</v>
          </cell>
          <cell r="F125" t="str">
            <v>148.7</v>
          </cell>
          <cell r="G125">
            <v>208.18</v>
          </cell>
        </row>
        <row r="126">
          <cell r="B126">
            <v>122</v>
          </cell>
          <cell r="C126" t="str">
            <v>230.27</v>
          </cell>
          <cell r="D126">
            <v>322.38</v>
          </cell>
          <cell r="F126" t="str">
            <v>149.94</v>
          </cell>
          <cell r="G126">
            <v>209.92</v>
          </cell>
        </row>
        <row r="127">
          <cell r="B127">
            <v>123</v>
          </cell>
          <cell r="C127" t="str">
            <v>232.19</v>
          </cell>
          <cell r="D127">
            <v>325.07</v>
          </cell>
          <cell r="F127" t="str">
            <v>151.13</v>
          </cell>
          <cell r="G127">
            <v>211.58</v>
          </cell>
        </row>
        <row r="128">
          <cell r="B128">
            <v>124</v>
          </cell>
          <cell r="C128" t="str">
            <v>234.12</v>
          </cell>
          <cell r="D128">
            <v>327.77</v>
          </cell>
          <cell r="F128" t="str">
            <v>152.38</v>
          </cell>
          <cell r="G128">
            <v>213.33</v>
          </cell>
        </row>
        <row r="129">
          <cell r="B129">
            <v>125</v>
          </cell>
          <cell r="C129" t="str">
            <v>235.89</v>
          </cell>
          <cell r="D129">
            <v>330.25</v>
          </cell>
          <cell r="F129" t="str">
            <v>153.62</v>
          </cell>
          <cell r="G129">
            <v>215.07</v>
          </cell>
        </row>
        <row r="130">
          <cell r="B130">
            <v>126</v>
          </cell>
          <cell r="C130" t="str">
            <v>237.82</v>
          </cell>
          <cell r="D130">
            <v>332.95</v>
          </cell>
          <cell r="F130" t="str">
            <v>154.82</v>
          </cell>
          <cell r="G130">
            <v>216.75</v>
          </cell>
        </row>
        <row r="131">
          <cell r="B131">
            <v>127</v>
          </cell>
          <cell r="C131" t="str">
            <v>239.76</v>
          </cell>
          <cell r="D131">
            <v>335.66</v>
          </cell>
          <cell r="F131" t="str">
            <v>156.06</v>
          </cell>
          <cell r="G131">
            <v>218.48</v>
          </cell>
        </row>
        <row r="132">
          <cell r="B132">
            <v>128</v>
          </cell>
          <cell r="C132" t="str">
            <v>241.55</v>
          </cell>
          <cell r="D132">
            <v>338.17</v>
          </cell>
          <cell r="F132" t="str">
            <v>157.31</v>
          </cell>
          <cell r="G132">
            <v>220.23</v>
          </cell>
        </row>
        <row r="133">
          <cell r="B133">
            <v>129</v>
          </cell>
          <cell r="C133" t="str">
            <v>243.49</v>
          </cell>
          <cell r="D133">
            <v>340.89</v>
          </cell>
          <cell r="F133" t="str">
            <v>158.51</v>
          </cell>
          <cell r="G133">
            <v>221.91</v>
          </cell>
        </row>
        <row r="134">
          <cell r="B134">
            <v>130</v>
          </cell>
          <cell r="C134" t="str">
            <v>245.45</v>
          </cell>
          <cell r="D134">
            <v>343.63</v>
          </cell>
          <cell r="F134" t="str">
            <v>159.76</v>
          </cell>
          <cell r="G134">
            <v>223.66</v>
          </cell>
        </row>
        <row r="135">
          <cell r="B135">
            <v>131</v>
          </cell>
          <cell r="C135" t="str">
            <v>247.24</v>
          </cell>
          <cell r="D135">
            <v>346.14</v>
          </cell>
          <cell r="F135" t="str">
            <v>160.96</v>
          </cell>
          <cell r="G135">
            <v>225.34</v>
          </cell>
        </row>
        <row r="136">
          <cell r="B136">
            <v>132</v>
          </cell>
          <cell r="C136" t="str">
            <v>249.2</v>
          </cell>
          <cell r="D136">
            <v>348.88</v>
          </cell>
          <cell r="F136" t="str">
            <v>162.16</v>
          </cell>
          <cell r="G136">
            <v>227.02</v>
          </cell>
        </row>
        <row r="137">
          <cell r="B137">
            <v>133</v>
          </cell>
          <cell r="C137" t="str">
            <v>251</v>
          </cell>
          <cell r="D137">
            <v>351.4</v>
          </cell>
          <cell r="F137" t="str">
            <v>163.42</v>
          </cell>
          <cell r="G137">
            <v>228.79</v>
          </cell>
        </row>
        <row r="138">
          <cell r="B138">
            <v>134</v>
          </cell>
          <cell r="C138" t="str">
            <v>252.97</v>
          </cell>
          <cell r="D138">
            <v>354.16</v>
          </cell>
          <cell r="F138" t="str">
            <v>164.62</v>
          </cell>
          <cell r="G138">
            <v>230.47</v>
          </cell>
        </row>
        <row r="139">
          <cell r="B139">
            <v>135</v>
          </cell>
          <cell r="C139" t="str">
            <v>254.78</v>
          </cell>
          <cell r="D139">
            <v>356.69</v>
          </cell>
          <cell r="F139" t="str">
            <v>165.88</v>
          </cell>
          <cell r="G139">
            <v>232.23</v>
          </cell>
        </row>
        <row r="140">
          <cell r="B140">
            <v>136</v>
          </cell>
          <cell r="C140" t="str">
            <v>256.58</v>
          </cell>
          <cell r="D140">
            <v>359.21</v>
          </cell>
          <cell r="F140" t="str">
            <v>167.08</v>
          </cell>
          <cell r="G140">
            <v>233.91</v>
          </cell>
        </row>
        <row r="141">
          <cell r="B141">
            <v>137</v>
          </cell>
          <cell r="C141" t="str">
            <v>258.57</v>
          </cell>
          <cell r="D141">
            <v>362</v>
          </cell>
          <cell r="F141" t="str">
            <v>168.34</v>
          </cell>
          <cell r="G141">
            <v>235.68</v>
          </cell>
        </row>
        <row r="142">
          <cell r="B142">
            <v>138</v>
          </cell>
          <cell r="C142" t="str">
            <v>260.38</v>
          </cell>
          <cell r="D142">
            <v>364.53</v>
          </cell>
          <cell r="F142" t="str">
            <v>169.55</v>
          </cell>
          <cell r="G142">
            <v>237.37</v>
          </cell>
        </row>
        <row r="143">
          <cell r="B143">
            <v>139</v>
          </cell>
          <cell r="C143" t="str">
            <v>262.38</v>
          </cell>
          <cell r="D143">
            <v>367.33</v>
          </cell>
          <cell r="F143" t="str">
            <v>170.76</v>
          </cell>
          <cell r="G143">
            <v>239.06</v>
          </cell>
        </row>
        <row r="144">
          <cell r="B144">
            <v>140</v>
          </cell>
          <cell r="C144" t="str">
            <v>264.19</v>
          </cell>
          <cell r="D144">
            <v>369.87</v>
          </cell>
          <cell r="F144" t="str">
            <v>171.97</v>
          </cell>
          <cell r="G144">
            <v>240.76</v>
          </cell>
        </row>
        <row r="145">
          <cell r="B145">
            <v>141</v>
          </cell>
          <cell r="C145" t="str">
            <v>266.01</v>
          </cell>
          <cell r="D145">
            <v>372.41</v>
          </cell>
          <cell r="F145" t="str">
            <v>173.23</v>
          </cell>
          <cell r="G145">
            <v>242.52</v>
          </cell>
        </row>
        <row r="146">
          <cell r="B146">
            <v>142</v>
          </cell>
          <cell r="C146" t="str">
            <v>268.02</v>
          </cell>
          <cell r="D146">
            <v>375.23</v>
          </cell>
          <cell r="F146" t="str">
            <v>174.44</v>
          </cell>
          <cell r="G146">
            <v>244.22</v>
          </cell>
        </row>
        <row r="147">
          <cell r="B147">
            <v>143</v>
          </cell>
          <cell r="C147" t="str">
            <v>269.85</v>
          </cell>
          <cell r="D147">
            <v>377.79</v>
          </cell>
          <cell r="F147" t="str">
            <v>175.66</v>
          </cell>
          <cell r="G147">
            <v>245.92</v>
          </cell>
        </row>
        <row r="148">
          <cell r="B148">
            <v>144</v>
          </cell>
          <cell r="C148" t="str">
            <v>271.67</v>
          </cell>
          <cell r="D148">
            <v>380.34</v>
          </cell>
          <cell r="F148" t="str">
            <v>176.93</v>
          </cell>
          <cell r="G148">
            <v>247.7</v>
          </cell>
        </row>
        <row r="149">
          <cell r="B149">
            <v>145</v>
          </cell>
          <cell r="C149" t="str">
            <v>273.71</v>
          </cell>
          <cell r="D149">
            <v>383.19</v>
          </cell>
          <cell r="F149" t="str">
            <v>178.14</v>
          </cell>
          <cell r="G149">
            <v>249.4</v>
          </cell>
        </row>
        <row r="150">
          <cell r="B150">
            <v>146</v>
          </cell>
          <cell r="C150" t="str">
            <v>275.54</v>
          </cell>
          <cell r="D150">
            <v>385.76</v>
          </cell>
          <cell r="F150" t="str">
            <v>179.35</v>
          </cell>
          <cell r="G150">
            <v>251.09</v>
          </cell>
        </row>
        <row r="151">
          <cell r="B151">
            <v>147</v>
          </cell>
          <cell r="C151" t="str">
            <v>277.37</v>
          </cell>
          <cell r="D151">
            <v>388.32</v>
          </cell>
          <cell r="F151" t="str">
            <v>180.57</v>
          </cell>
          <cell r="G151">
            <v>252.8</v>
          </cell>
        </row>
        <row r="152">
          <cell r="B152">
            <v>148</v>
          </cell>
          <cell r="C152" t="str">
            <v>279.21</v>
          </cell>
          <cell r="D152">
            <v>390.89</v>
          </cell>
          <cell r="F152" t="str">
            <v>181.78</v>
          </cell>
          <cell r="G152">
            <v>254.49</v>
          </cell>
        </row>
        <row r="153">
          <cell r="B153">
            <v>149</v>
          </cell>
          <cell r="C153" t="str">
            <v>281.05</v>
          </cell>
          <cell r="D153">
            <v>393.47</v>
          </cell>
          <cell r="F153" t="str">
            <v>183.06</v>
          </cell>
          <cell r="G153">
            <v>256.27999999999997</v>
          </cell>
        </row>
        <row r="154">
          <cell r="B154">
            <v>150</v>
          </cell>
          <cell r="C154" t="str">
            <v>283.11</v>
          </cell>
          <cell r="D154">
            <v>396.35</v>
          </cell>
          <cell r="F154" t="str">
            <v>184.28</v>
          </cell>
          <cell r="G154">
            <v>257.99</v>
          </cell>
        </row>
        <row r="155">
          <cell r="B155">
            <v>151</v>
          </cell>
          <cell r="C155" t="str">
            <v>284.95</v>
          </cell>
          <cell r="D155">
            <v>398.93</v>
          </cell>
          <cell r="F155" t="str">
            <v>185.5</v>
          </cell>
          <cell r="G155">
            <v>259.7</v>
          </cell>
        </row>
        <row r="156">
          <cell r="B156">
            <v>152</v>
          </cell>
          <cell r="C156" t="str">
            <v>286.8</v>
          </cell>
          <cell r="D156">
            <v>401.52</v>
          </cell>
          <cell r="F156" t="str">
            <v>186.71</v>
          </cell>
          <cell r="G156">
            <v>261.39</v>
          </cell>
        </row>
        <row r="157">
          <cell r="B157">
            <v>153</v>
          </cell>
          <cell r="C157" t="str">
            <v>288.65</v>
          </cell>
          <cell r="D157">
            <v>404.11</v>
          </cell>
          <cell r="F157" t="str">
            <v>187.93</v>
          </cell>
          <cell r="G157">
            <v>263.10000000000002</v>
          </cell>
        </row>
        <row r="158">
          <cell r="B158">
            <v>154</v>
          </cell>
          <cell r="C158" t="str">
            <v>290.51</v>
          </cell>
          <cell r="D158">
            <v>406.71</v>
          </cell>
          <cell r="F158" t="str">
            <v>189.15</v>
          </cell>
          <cell r="G158">
            <v>264.81</v>
          </cell>
        </row>
        <row r="159">
          <cell r="B159">
            <v>155</v>
          </cell>
          <cell r="C159" t="str">
            <v>292.36</v>
          </cell>
          <cell r="D159">
            <v>409.3</v>
          </cell>
          <cell r="F159" t="str">
            <v>190.38</v>
          </cell>
          <cell r="G159">
            <v>266.52999999999997</v>
          </cell>
        </row>
        <row r="160">
          <cell r="B160">
            <v>156</v>
          </cell>
          <cell r="C160" t="str">
            <v>294.22</v>
          </cell>
          <cell r="D160">
            <v>411.91</v>
          </cell>
          <cell r="F160" t="str">
            <v>191.6</v>
          </cell>
          <cell r="G160">
            <v>268.24</v>
          </cell>
        </row>
        <row r="161">
          <cell r="B161">
            <v>157</v>
          </cell>
          <cell r="C161" t="str">
            <v>296.08</v>
          </cell>
          <cell r="D161">
            <v>414.51</v>
          </cell>
          <cell r="F161" t="str">
            <v>192.82</v>
          </cell>
          <cell r="G161">
            <v>269.95</v>
          </cell>
        </row>
        <row r="162">
          <cell r="B162">
            <v>158</v>
          </cell>
          <cell r="C162" t="str">
            <v>298.19</v>
          </cell>
          <cell r="D162">
            <v>417.47</v>
          </cell>
          <cell r="F162" t="str">
            <v>194.04</v>
          </cell>
          <cell r="G162">
            <v>271.66000000000003</v>
          </cell>
        </row>
        <row r="163">
          <cell r="B163">
            <v>159</v>
          </cell>
          <cell r="C163" t="str">
            <v>300.06</v>
          </cell>
          <cell r="D163">
            <v>420.08</v>
          </cell>
          <cell r="F163" t="str">
            <v>195.27</v>
          </cell>
          <cell r="G163">
            <v>273.38</v>
          </cell>
        </row>
        <row r="164">
          <cell r="B164">
            <v>160</v>
          </cell>
          <cell r="C164" t="str">
            <v>301.93</v>
          </cell>
          <cell r="D164">
            <v>422.7</v>
          </cell>
          <cell r="F164" t="str">
            <v>196.49</v>
          </cell>
          <cell r="G164">
            <v>275.08999999999997</v>
          </cell>
        </row>
        <row r="165">
          <cell r="B165">
            <v>161</v>
          </cell>
          <cell r="C165" t="str">
            <v>303.81</v>
          </cell>
          <cell r="D165">
            <v>425.33</v>
          </cell>
          <cell r="F165" t="str">
            <v>197.72</v>
          </cell>
          <cell r="G165">
            <v>276.81</v>
          </cell>
        </row>
        <row r="166">
          <cell r="B166">
            <v>162</v>
          </cell>
          <cell r="C166" t="str">
            <v>305.69</v>
          </cell>
          <cell r="D166">
            <v>427.97</v>
          </cell>
          <cell r="F166" t="str">
            <v>198.94</v>
          </cell>
          <cell r="G166">
            <v>278.52</v>
          </cell>
        </row>
        <row r="167">
          <cell r="B167">
            <v>163</v>
          </cell>
          <cell r="C167" t="str">
            <v>307.57</v>
          </cell>
          <cell r="D167">
            <v>430.6</v>
          </cell>
          <cell r="F167" t="str">
            <v>200.17</v>
          </cell>
          <cell r="G167">
            <v>280.24</v>
          </cell>
        </row>
        <row r="168">
          <cell r="B168">
            <v>164</v>
          </cell>
          <cell r="C168" t="str">
            <v>309.46</v>
          </cell>
          <cell r="D168">
            <v>433.24</v>
          </cell>
          <cell r="F168" t="str">
            <v>201.4</v>
          </cell>
          <cell r="G168">
            <v>281.95999999999998</v>
          </cell>
        </row>
        <row r="169">
          <cell r="B169">
            <v>165</v>
          </cell>
          <cell r="C169" t="str">
            <v>311.35</v>
          </cell>
          <cell r="D169">
            <v>435.89</v>
          </cell>
          <cell r="F169" t="str">
            <v>202.63</v>
          </cell>
          <cell r="G169">
            <v>283.68</v>
          </cell>
        </row>
        <row r="170">
          <cell r="B170">
            <v>166</v>
          </cell>
          <cell r="C170" t="str">
            <v>313.24</v>
          </cell>
          <cell r="D170">
            <v>438.54</v>
          </cell>
          <cell r="F170" t="str">
            <v>203.86</v>
          </cell>
          <cell r="G170">
            <v>285.39999999999998</v>
          </cell>
        </row>
        <row r="171">
          <cell r="B171">
            <v>167</v>
          </cell>
          <cell r="C171" t="str">
            <v>315.13</v>
          </cell>
          <cell r="D171">
            <v>441.18</v>
          </cell>
          <cell r="F171" t="str">
            <v>205.09</v>
          </cell>
          <cell r="G171">
            <v>287.13</v>
          </cell>
        </row>
        <row r="172">
          <cell r="B172">
            <v>168</v>
          </cell>
          <cell r="C172" t="str">
            <v>317.03</v>
          </cell>
          <cell r="D172">
            <v>443.84</v>
          </cell>
          <cell r="F172" t="str">
            <v>206.32</v>
          </cell>
          <cell r="G172">
            <v>288.85000000000002</v>
          </cell>
        </row>
        <row r="173">
          <cell r="B173">
            <v>169</v>
          </cell>
          <cell r="C173" t="str">
            <v>318.65</v>
          </cell>
          <cell r="D173">
            <v>446.11</v>
          </cell>
          <cell r="F173" t="str">
            <v>207.56</v>
          </cell>
          <cell r="G173">
            <v>290.58</v>
          </cell>
        </row>
        <row r="174">
          <cell r="B174">
            <v>170</v>
          </cell>
          <cell r="C174" t="str">
            <v>320.56</v>
          </cell>
          <cell r="D174">
            <v>448.78</v>
          </cell>
          <cell r="F174" t="str">
            <v>208.79</v>
          </cell>
          <cell r="G174">
            <v>292.31</v>
          </cell>
        </row>
        <row r="175">
          <cell r="B175">
            <v>171</v>
          </cell>
          <cell r="C175" t="str">
            <v>322.46</v>
          </cell>
          <cell r="D175">
            <v>451.44</v>
          </cell>
          <cell r="F175" t="str">
            <v>210.03</v>
          </cell>
          <cell r="G175">
            <v>294.04000000000002</v>
          </cell>
        </row>
        <row r="176">
          <cell r="B176">
            <v>172</v>
          </cell>
          <cell r="C176" t="str">
            <v>324.37</v>
          </cell>
          <cell r="D176">
            <v>454.12</v>
          </cell>
          <cell r="F176" t="str">
            <v>211.26</v>
          </cell>
          <cell r="G176">
            <v>295.76</v>
          </cell>
        </row>
        <row r="177">
          <cell r="B177">
            <v>173</v>
          </cell>
          <cell r="C177" t="str">
            <v>326.28</v>
          </cell>
          <cell r="D177">
            <v>456.79</v>
          </cell>
          <cell r="F177" t="str">
            <v>212.42</v>
          </cell>
          <cell r="G177">
            <v>297.39</v>
          </cell>
        </row>
        <row r="178">
          <cell r="B178">
            <v>174</v>
          </cell>
          <cell r="C178" t="str">
            <v>328.2</v>
          </cell>
          <cell r="D178">
            <v>459.48</v>
          </cell>
          <cell r="F178" t="str">
            <v>213.66</v>
          </cell>
          <cell r="G178">
            <v>299.12</v>
          </cell>
        </row>
        <row r="179">
          <cell r="B179">
            <v>175</v>
          </cell>
          <cell r="C179" t="str">
            <v>330.12</v>
          </cell>
          <cell r="D179">
            <v>462.17</v>
          </cell>
          <cell r="F179" t="str">
            <v>214.89</v>
          </cell>
          <cell r="G179">
            <v>300.85000000000002</v>
          </cell>
        </row>
        <row r="180">
          <cell r="B180">
            <v>176</v>
          </cell>
          <cell r="C180" t="str">
            <v>332.04</v>
          </cell>
          <cell r="D180">
            <v>464.86</v>
          </cell>
          <cell r="F180" t="str">
            <v>216.13</v>
          </cell>
          <cell r="G180">
            <v>302.58</v>
          </cell>
        </row>
        <row r="181">
          <cell r="B181">
            <v>177</v>
          </cell>
          <cell r="C181" t="str">
            <v>333.97</v>
          </cell>
          <cell r="D181">
            <v>467.56</v>
          </cell>
          <cell r="F181" t="str">
            <v>217.37</v>
          </cell>
          <cell r="G181">
            <v>304.32</v>
          </cell>
        </row>
        <row r="182">
          <cell r="B182">
            <v>178</v>
          </cell>
          <cell r="C182" t="str">
            <v>335.6</v>
          </cell>
          <cell r="D182">
            <v>469.84</v>
          </cell>
          <cell r="F182" t="str">
            <v>218.62</v>
          </cell>
          <cell r="G182">
            <v>306.07</v>
          </cell>
        </row>
        <row r="183">
          <cell r="B183">
            <v>179</v>
          </cell>
          <cell r="C183" t="str">
            <v>337.53</v>
          </cell>
          <cell r="D183">
            <v>472.54</v>
          </cell>
          <cell r="F183" t="str">
            <v>219.77</v>
          </cell>
          <cell r="G183">
            <v>307.68</v>
          </cell>
        </row>
        <row r="184">
          <cell r="B184">
            <v>180</v>
          </cell>
          <cell r="C184" t="str">
            <v>339.47</v>
          </cell>
          <cell r="D184">
            <v>475.26</v>
          </cell>
          <cell r="F184" t="str">
            <v>221.01</v>
          </cell>
          <cell r="G184">
            <v>309.41000000000003</v>
          </cell>
        </row>
        <row r="185">
          <cell r="B185">
            <v>181</v>
          </cell>
          <cell r="C185" t="str">
            <v>341.41</v>
          </cell>
          <cell r="D185">
            <v>477.97</v>
          </cell>
          <cell r="F185" t="str">
            <v>222.26</v>
          </cell>
          <cell r="G185">
            <v>311.16000000000003</v>
          </cell>
        </row>
        <row r="186">
          <cell r="B186">
            <v>182</v>
          </cell>
          <cell r="C186" t="str">
            <v>343.35</v>
          </cell>
          <cell r="D186">
            <v>480.69</v>
          </cell>
          <cell r="F186" t="str">
            <v>223.5</v>
          </cell>
          <cell r="G186">
            <v>312.89999999999998</v>
          </cell>
        </row>
        <row r="187">
          <cell r="B187">
            <v>183</v>
          </cell>
          <cell r="C187" t="str">
            <v>345.3</v>
          </cell>
          <cell r="D187">
            <v>483.42</v>
          </cell>
          <cell r="F187" t="str">
            <v>224.75</v>
          </cell>
          <cell r="G187">
            <v>314.64999999999998</v>
          </cell>
        </row>
        <row r="188">
          <cell r="B188">
            <v>184</v>
          </cell>
          <cell r="C188" t="str">
            <v>346.92</v>
          </cell>
          <cell r="D188">
            <v>485.69</v>
          </cell>
          <cell r="F188" t="str">
            <v>225.91</v>
          </cell>
          <cell r="G188">
            <v>316.27</v>
          </cell>
        </row>
        <row r="189">
          <cell r="B189">
            <v>185</v>
          </cell>
          <cell r="C189" t="str">
            <v>348.88</v>
          </cell>
          <cell r="D189">
            <v>488.43</v>
          </cell>
          <cell r="F189" t="str">
            <v>227.15</v>
          </cell>
          <cell r="G189">
            <v>318.01</v>
          </cell>
        </row>
        <row r="190">
          <cell r="B190">
            <v>186</v>
          </cell>
          <cell r="C190" t="str">
            <v>350.83</v>
          </cell>
          <cell r="D190">
            <v>491.16</v>
          </cell>
          <cell r="F190" t="str">
            <v>228.4</v>
          </cell>
          <cell r="G190">
            <v>319.76</v>
          </cell>
        </row>
        <row r="191">
          <cell r="B191">
            <v>187</v>
          </cell>
          <cell r="C191" t="str">
            <v>352.8</v>
          </cell>
          <cell r="D191">
            <v>493.92</v>
          </cell>
          <cell r="F191" t="str">
            <v>229.65</v>
          </cell>
          <cell r="G191">
            <v>321.51</v>
          </cell>
        </row>
        <row r="192">
          <cell r="B192">
            <v>188</v>
          </cell>
          <cell r="C192" t="str">
            <v>354.42</v>
          </cell>
          <cell r="D192">
            <v>496.19</v>
          </cell>
          <cell r="F192" t="str">
            <v>230.81</v>
          </cell>
          <cell r="G192">
            <v>323.13</v>
          </cell>
        </row>
        <row r="193">
          <cell r="B193">
            <v>189</v>
          </cell>
          <cell r="C193" t="str">
            <v>356.39</v>
          </cell>
          <cell r="D193">
            <v>498.95</v>
          </cell>
          <cell r="F193" t="str">
            <v>232.06</v>
          </cell>
          <cell r="G193">
            <v>324.88</v>
          </cell>
        </row>
        <row r="194">
          <cell r="B194">
            <v>190</v>
          </cell>
          <cell r="C194" t="str">
            <v>358.36</v>
          </cell>
          <cell r="D194">
            <v>501.7</v>
          </cell>
          <cell r="F194" t="str">
            <v>233.31</v>
          </cell>
          <cell r="G194">
            <v>326.63</v>
          </cell>
        </row>
        <row r="195">
          <cell r="B195">
            <v>191</v>
          </cell>
          <cell r="C195" t="str">
            <v>360.34</v>
          </cell>
          <cell r="D195">
            <v>504.48</v>
          </cell>
          <cell r="F195" t="str">
            <v>234.57</v>
          </cell>
          <cell r="G195">
            <v>328.4</v>
          </cell>
        </row>
        <row r="196">
          <cell r="B196">
            <v>192</v>
          </cell>
          <cell r="C196" t="str">
            <v>361.96</v>
          </cell>
          <cell r="D196">
            <v>506.74</v>
          </cell>
          <cell r="F196" t="str">
            <v>235.72</v>
          </cell>
          <cell r="G196">
            <v>330.01</v>
          </cell>
        </row>
        <row r="197">
          <cell r="B197">
            <v>193</v>
          </cell>
          <cell r="C197" t="str">
            <v>363.94</v>
          </cell>
          <cell r="D197">
            <v>509.52</v>
          </cell>
          <cell r="F197" t="str">
            <v>236.98</v>
          </cell>
          <cell r="G197">
            <v>331.77</v>
          </cell>
        </row>
        <row r="198">
          <cell r="B198">
            <v>194</v>
          </cell>
          <cell r="C198" t="str">
            <v>365.93</v>
          </cell>
          <cell r="D198">
            <v>512.29999999999995</v>
          </cell>
          <cell r="F198" t="str">
            <v>238.24</v>
          </cell>
          <cell r="G198">
            <v>333.54</v>
          </cell>
        </row>
        <row r="199">
          <cell r="B199">
            <v>195</v>
          </cell>
          <cell r="C199" t="str">
            <v>367.92</v>
          </cell>
          <cell r="D199">
            <v>515.09</v>
          </cell>
          <cell r="F199" t="str">
            <v>239.39</v>
          </cell>
          <cell r="G199">
            <v>335.15</v>
          </cell>
        </row>
        <row r="200">
          <cell r="B200">
            <v>196</v>
          </cell>
          <cell r="C200" t="str">
            <v>369.55</v>
          </cell>
          <cell r="D200">
            <v>517.37</v>
          </cell>
          <cell r="F200" t="str">
            <v>240.65</v>
          </cell>
          <cell r="G200">
            <v>336.91</v>
          </cell>
        </row>
        <row r="201">
          <cell r="B201">
            <v>197</v>
          </cell>
          <cell r="C201" t="str">
            <v>371.55</v>
          </cell>
          <cell r="D201">
            <v>520.16999999999996</v>
          </cell>
          <cell r="F201" t="str">
            <v>241.91</v>
          </cell>
          <cell r="G201">
            <v>338.67</v>
          </cell>
        </row>
        <row r="202">
          <cell r="B202">
            <v>198</v>
          </cell>
          <cell r="C202" t="str">
            <v>373.55</v>
          </cell>
          <cell r="D202">
            <v>522.97</v>
          </cell>
          <cell r="F202" t="str">
            <v>243.07</v>
          </cell>
          <cell r="G202">
            <v>340.3</v>
          </cell>
        </row>
        <row r="203">
          <cell r="B203">
            <v>199</v>
          </cell>
          <cell r="C203" t="str">
            <v>375.17</v>
          </cell>
          <cell r="D203">
            <v>525.24</v>
          </cell>
          <cell r="F203" t="str">
            <v>244.33</v>
          </cell>
          <cell r="G203">
            <v>342.06</v>
          </cell>
        </row>
        <row r="204">
          <cell r="B204">
            <v>200</v>
          </cell>
          <cell r="C204" t="str">
            <v>377.18</v>
          </cell>
          <cell r="D204">
            <v>528.04999999999995</v>
          </cell>
          <cell r="F204" t="str">
            <v>245.59</v>
          </cell>
          <cell r="G204">
            <v>343.83</v>
          </cell>
        </row>
        <row r="205">
          <cell r="B205">
            <v>201</v>
          </cell>
          <cell r="C205">
            <v>379.07</v>
          </cell>
          <cell r="D205">
            <v>530.70000000000005</v>
          </cell>
          <cell r="F205">
            <v>246.82</v>
          </cell>
          <cell r="G205">
            <v>345.55</v>
          </cell>
        </row>
        <row r="206">
          <cell r="B206">
            <v>202</v>
          </cell>
          <cell r="C206">
            <v>380.96</v>
          </cell>
          <cell r="D206">
            <v>533.34</v>
          </cell>
          <cell r="F206">
            <v>248.04999999999998</v>
          </cell>
          <cell r="G206">
            <v>347.27</v>
          </cell>
        </row>
        <row r="207">
          <cell r="B207">
            <v>203</v>
          </cell>
          <cell r="C207">
            <v>382.84999999999997</v>
          </cell>
          <cell r="D207">
            <v>535.99</v>
          </cell>
          <cell r="F207">
            <v>249.27999999999997</v>
          </cell>
          <cell r="G207">
            <v>348.99</v>
          </cell>
        </row>
        <row r="208">
          <cell r="B208">
            <v>204</v>
          </cell>
          <cell r="C208">
            <v>384.73999999999995</v>
          </cell>
          <cell r="D208">
            <v>538.64</v>
          </cell>
          <cell r="F208">
            <v>250.50999999999996</v>
          </cell>
          <cell r="G208">
            <v>350.71</v>
          </cell>
        </row>
        <row r="209">
          <cell r="B209">
            <v>205</v>
          </cell>
          <cell r="C209">
            <v>386.62999999999994</v>
          </cell>
          <cell r="D209">
            <v>541.28</v>
          </cell>
          <cell r="F209">
            <v>251.73999999999995</v>
          </cell>
          <cell r="G209">
            <v>352.44</v>
          </cell>
        </row>
        <row r="210">
          <cell r="B210">
            <v>206</v>
          </cell>
          <cell r="C210">
            <v>388.51999999999992</v>
          </cell>
          <cell r="D210">
            <v>543.92999999999995</v>
          </cell>
          <cell r="F210">
            <v>252.96999999999994</v>
          </cell>
          <cell r="G210">
            <v>354.16</v>
          </cell>
        </row>
        <row r="211">
          <cell r="B211">
            <v>207</v>
          </cell>
          <cell r="C211">
            <v>390.40999999999991</v>
          </cell>
          <cell r="D211">
            <v>546.57000000000005</v>
          </cell>
          <cell r="F211">
            <v>254.19999999999993</v>
          </cell>
          <cell r="G211">
            <v>355.88</v>
          </cell>
        </row>
        <row r="212">
          <cell r="B212">
            <v>208</v>
          </cell>
          <cell r="C212">
            <v>392.2999999999999</v>
          </cell>
          <cell r="D212">
            <v>549.22</v>
          </cell>
          <cell r="F212">
            <v>255.42999999999992</v>
          </cell>
          <cell r="G212">
            <v>357.6</v>
          </cell>
        </row>
        <row r="213">
          <cell r="B213">
            <v>209</v>
          </cell>
          <cell r="C213">
            <v>394.18999999999988</v>
          </cell>
          <cell r="D213">
            <v>551.87</v>
          </cell>
          <cell r="F213">
            <v>256.65999999999991</v>
          </cell>
          <cell r="G213">
            <v>359.32</v>
          </cell>
        </row>
        <row r="214">
          <cell r="B214">
            <v>210</v>
          </cell>
          <cell r="C214">
            <v>396.07999999999987</v>
          </cell>
          <cell r="D214">
            <v>554.51</v>
          </cell>
          <cell r="F214">
            <v>257.88999999999993</v>
          </cell>
          <cell r="G214">
            <v>361.05</v>
          </cell>
        </row>
        <row r="215">
          <cell r="B215">
            <v>211</v>
          </cell>
          <cell r="C215">
            <v>397.96999999999986</v>
          </cell>
          <cell r="D215">
            <v>557.16</v>
          </cell>
          <cell r="F215">
            <v>259.11999999999995</v>
          </cell>
          <cell r="G215">
            <v>362.77</v>
          </cell>
        </row>
        <row r="216">
          <cell r="B216">
            <v>212</v>
          </cell>
          <cell r="C216">
            <v>399.85999999999984</v>
          </cell>
          <cell r="D216">
            <v>559.79999999999995</v>
          </cell>
          <cell r="F216">
            <v>260.34999999999997</v>
          </cell>
          <cell r="G216">
            <v>364.49</v>
          </cell>
        </row>
        <row r="217">
          <cell r="B217">
            <v>213</v>
          </cell>
          <cell r="C217">
            <v>401.74999999999983</v>
          </cell>
          <cell r="D217">
            <v>562.45000000000005</v>
          </cell>
          <cell r="F217">
            <v>261.58</v>
          </cell>
          <cell r="G217">
            <v>366.21</v>
          </cell>
        </row>
        <row r="218">
          <cell r="B218">
            <v>214</v>
          </cell>
          <cell r="C218">
            <v>403.63999999999982</v>
          </cell>
          <cell r="D218">
            <v>565.1</v>
          </cell>
          <cell r="F218">
            <v>262.81</v>
          </cell>
          <cell r="G218">
            <v>367.93</v>
          </cell>
        </row>
        <row r="219">
          <cell r="B219">
            <v>215</v>
          </cell>
          <cell r="C219">
            <v>405.5299999999998</v>
          </cell>
          <cell r="D219">
            <v>567.74</v>
          </cell>
          <cell r="F219">
            <v>264.04000000000002</v>
          </cell>
          <cell r="G219">
            <v>369.66</v>
          </cell>
        </row>
        <row r="220">
          <cell r="B220">
            <v>216</v>
          </cell>
          <cell r="C220">
            <v>407.41999999999979</v>
          </cell>
          <cell r="D220">
            <v>570.39</v>
          </cell>
          <cell r="F220">
            <v>265.27000000000004</v>
          </cell>
          <cell r="G220">
            <v>371.38</v>
          </cell>
        </row>
        <row r="221">
          <cell r="B221">
            <v>217</v>
          </cell>
          <cell r="C221">
            <v>409.30999999999977</v>
          </cell>
          <cell r="D221">
            <v>573.03</v>
          </cell>
          <cell r="F221">
            <v>266.50000000000006</v>
          </cell>
          <cell r="G221">
            <v>373.1</v>
          </cell>
        </row>
        <row r="222">
          <cell r="B222">
            <v>218</v>
          </cell>
          <cell r="C222">
            <v>411.19999999999976</v>
          </cell>
          <cell r="D222">
            <v>575.67999999999995</v>
          </cell>
          <cell r="F222">
            <v>267.73000000000008</v>
          </cell>
          <cell r="G222">
            <v>374.82</v>
          </cell>
        </row>
        <row r="223">
          <cell r="B223">
            <v>219</v>
          </cell>
          <cell r="C223">
            <v>413.08999999999975</v>
          </cell>
          <cell r="D223">
            <v>578.33000000000004</v>
          </cell>
          <cell r="F223">
            <v>268.96000000000009</v>
          </cell>
          <cell r="G223">
            <v>376.54</v>
          </cell>
        </row>
        <row r="224">
          <cell r="B224">
            <v>220</v>
          </cell>
          <cell r="C224">
            <v>414.97999999999973</v>
          </cell>
          <cell r="D224">
            <v>580.97</v>
          </cell>
          <cell r="F224">
            <v>270.19000000000011</v>
          </cell>
          <cell r="G224">
            <v>378.27</v>
          </cell>
        </row>
        <row r="225">
          <cell r="B225">
            <v>221</v>
          </cell>
          <cell r="C225">
            <v>416.86999999999972</v>
          </cell>
          <cell r="D225">
            <v>583.62</v>
          </cell>
          <cell r="F225">
            <v>271.42000000000013</v>
          </cell>
          <cell r="G225">
            <v>379.99</v>
          </cell>
        </row>
        <row r="226">
          <cell r="B226">
            <v>222</v>
          </cell>
          <cell r="C226">
            <v>418.75999999999971</v>
          </cell>
          <cell r="D226">
            <v>586.26</v>
          </cell>
          <cell r="F226">
            <v>272.65000000000015</v>
          </cell>
          <cell r="G226">
            <v>381.71</v>
          </cell>
        </row>
        <row r="227">
          <cell r="B227">
            <v>223</v>
          </cell>
          <cell r="C227">
            <v>420.64999999999969</v>
          </cell>
          <cell r="D227">
            <v>588.91</v>
          </cell>
          <cell r="F227">
            <v>273.88000000000017</v>
          </cell>
          <cell r="G227">
            <v>383.43</v>
          </cell>
        </row>
        <row r="228">
          <cell r="B228">
            <v>224</v>
          </cell>
          <cell r="C228">
            <v>422.53999999999968</v>
          </cell>
          <cell r="D228">
            <v>591.55999999999995</v>
          </cell>
          <cell r="F228">
            <v>275.11000000000018</v>
          </cell>
          <cell r="G228">
            <v>385.15</v>
          </cell>
        </row>
        <row r="229">
          <cell r="B229">
            <v>225</v>
          </cell>
          <cell r="C229">
            <v>424.42999999999967</v>
          </cell>
          <cell r="D229">
            <v>594.20000000000005</v>
          </cell>
          <cell r="F229">
            <v>276.3400000000002</v>
          </cell>
          <cell r="G229">
            <v>386.88</v>
          </cell>
        </row>
        <row r="230">
          <cell r="B230">
            <v>226</v>
          </cell>
          <cell r="C230">
            <v>426.31999999999965</v>
          </cell>
          <cell r="D230">
            <v>596.85</v>
          </cell>
          <cell r="F230">
            <v>277.57000000000022</v>
          </cell>
          <cell r="G230">
            <v>388.6</v>
          </cell>
        </row>
        <row r="231">
          <cell r="B231">
            <v>227</v>
          </cell>
          <cell r="C231">
            <v>428.20999999999964</v>
          </cell>
          <cell r="D231">
            <v>599.49</v>
          </cell>
          <cell r="F231">
            <v>278.80000000000024</v>
          </cell>
          <cell r="G231">
            <v>390.32</v>
          </cell>
        </row>
        <row r="232">
          <cell r="B232">
            <v>228</v>
          </cell>
          <cell r="C232">
            <v>430.09999999999962</v>
          </cell>
          <cell r="D232">
            <v>602.14</v>
          </cell>
          <cell r="F232">
            <v>280.03000000000026</v>
          </cell>
          <cell r="G232">
            <v>392.04</v>
          </cell>
        </row>
        <row r="233">
          <cell r="B233">
            <v>229</v>
          </cell>
          <cell r="C233">
            <v>431.98999999999961</v>
          </cell>
          <cell r="D233">
            <v>604.79</v>
          </cell>
          <cell r="F233">
            <v>281.26000000000028</v>
          </cell>
          <cell r="G233">
            <v>393.76</v>
          </cell>
        </row>
        <row r="234">
          <cell r="B234">
            <v>230</v>
          </cell>
          <cell r="C234">
            <v>433.8799999999996</v>
          </cell>
          <cell r="D234">
            <v>607.42999999999995</v>
          </cell>
          <cell r="F234">
            <v>282.49000000000029</v>
          </cell>
          <cell r="G234">
            <v>395.49</v>
          </cell>
        </row>
        <row r="235">
          <cell r="B235">
            <v>231</v>
          </cell>
          <cell r="C235">
            <v>435.76999999999958</v>
          </cell>
          <cell r="D235">
            <v>610.08000000000004</v>
          </cell>
          <cell r="F235">
            <v>283.72000000000031</v>
          </cell>
          <cell r="G235">
            <v>397.21</v>
          </cell>
        </row>
        <row r="236">
          <cell r="B236">
            <v>232</v>
          </cell>
          <cell r="C236">
            <v>437.65999999999957</v>
          </cell>
          <cell r="D236">
            <v>612.72</v>
          </cell>
          <cell r="F236">
            <v>284.95000000000033</v>
          </cell>
          <cell r="G236">
            <v>398.93</v>
          </cell>
        </row>
        <row r="237">
          <cell r="B237">
            <v>233</v>
          </cell>
          <cell r="C237">
            <v>439.54999999999956</v>
          </cell>
          <cell r="D237">
            <v>615.37</v>
          </cell>
          <cell r="F237">
            <v>286.18000000000035</v>
          </cell>
          <cell r="G237">
            <v>400.65</v>
          </cell>
        </row>
        <row r="238">
          <cell r="B238">
            <v>234</v>
          </cell>
          <cell r="C238">
            <v>441.43999999999954</v>
          </cell>
          <cell r="D238">
            <v>618.02</v>
          </cell>
          <cell r="F238">
            <v>287.41000000000037</v>
          </cell>
          <cell r="G238">
            <v>402.37</v>
          </cell>
        </row>
        <row r="239">
          <cell r="B239">
            <v>235</v>
          </cell>
          <cell r="C239">
            <v>443.32999999999953</v>
          </cell>
          <cell r="D239">
            <v>620.66</v>
          </cell>
          <cell r="F239">
            <v>288.64000000000038</v>
          </cell>
          <cell r="G239">
            <v>404.1</v>
          </cell>
        </row>
        <row r="240">
          <cell r="B240">
            <v>236</v>
          </cell>
          <cell r="C240">
            <v>445.21999999999952</v>
          </cell>
          <cell r="D240">
            <v>623.30999999999995</v>
          </cell>
          <cell r="F240">
            <v>289.8700000000004</v>
          </cell>
          <cell r="G240">
            <v>405.82</v>
          </cell>
        </row>
        <row r="241">
          <cell r="B241">
            <v>237</v>
          </cell>
          <cell r="C241">
            <v>447.1099999999995</v>
          </cell>
          <cell r="D241">
            <v>625.95000000000005</v>
          </cell>
          <cell r="F241">
            <v>291.10000000000042</v>
          </cell>
          <cell r="G241">
            <v>407.54</v>
          </cell>
        </row>
        <row r="242">
          <cell r="B242">
            <v>238</v>
          </cell>
          <cell r="C242">
            <v>448.99999999999949</v>
          </cell>
          <cell r="D242">
            <v>628.6</v>
          </cell>
          <cell r="F242">
            <v>292.33000000000044</v>
          </cell>
          <cell r="G242">
            <v>409.26</v>
          </cell>
        </row>
        <row r="243">
          <cell r="B243">
            <v>239</v>
          </cell>
          <cell r="C243">
            <v>450.88999999999947</v>
          </cell>
          <cell r="D243">
            <v>631.25</v>
          </cell>
          <cell r="F243">
            <v>293.56000000000046</v>
          </cell>
          <cell r="G243">
            <v>410.98</v>
          </cell>
        </row>
        <row r="244">
          <cell r="B244">
            <v>240</v>
          </cell>
          <cell r="C244">
            <v>452.77999999999946</v>
          </cell>
          <cell r="D244">
            <v>633.89</v>
          </cell>
          <cell r="F244">
            <v>294.79000000000048</v>
          </cell>
          <cell r="G244">
            <v>412.71</v>
          </cell>
        </row>
        <row r="245">
          <cell r="B245">
            <v>241</v>
          </cell>
          <cell r="C245">
            <v>454.66999999999945</v>
          </cell>
          <cell r="D245">
            <v>636.54</v>
          </cell>
          <cell r="F245">
            <v>296.02000000000049</v>
          </cell>
          <cell r="G245">
            <v>414.43</v>
          </cell>
        </row>
        <row r="246">
          <cell r="B246">
            <v>242</v>
          </cell>
          <cell r="C246">
            <v>456.55999999999943</v>
          </cell>
          <cell r="D246">
            <v>639.17999999999995</v>
          </cell>
          <cell r="F246">
            <v>297.25000000000051</v>
          </cell>
          <cell r="G246">
            <v>416.15</v>
          </cell>
        </row>
        <row r="247">
          <cell r="B247">
            <v>243</v>
          </cell>
          <cell r="C247">
            <v>458.44999999999942</v>
          </cell>
          <cell r="D247">
            <v>641.83000000000004</v>
          </cell>
          <cell r="F247">
            <v>298.48000000000053</v>
          </cell>
          <cell r="G247">
            <v>417.87</v>
          </cell>
        </row>
        <row r="248">
          <cell r="B248">
            <v>244</v>
          </cell>
          <cell r="C248">
            <v>460.33999999999941</v>
          </cell>
          <cell r="D248">
            <v>644.48</v>
          </cell>
          <cell r="F248">
            <v>299.71000000000055</v>
          </cell>
          <cell r="G248">
            <v>419.59</v>
          </cell>
        </row>
        <row r="249">
          <cell r="B249">
            <v>245</v>
          </cell>
          <cell r="C249">
            <v>462.22999999999939</v>
          </cell>
          <cell r="D249">
            <v>647.12</v>
          </cell>
          <cell r="F249">
            <v>300.94000000000057</v>
          </cell>
          <cell r="G249">
            <v>421.32</v>
          </cell>
        </row>
        <row r="250">
          <cell r="B250">
            <v>246</v>
          </cell>
          <cell r="C250">
            <v>464.11999999999938</v>
          </cell>
          <cell r="D250">
            <v>649.77</v>
          </cell>
          <cell r="F250">
            <v>302.17000000000058</v>
          </cell>
          <cell r="G250">
            <v>423.04</v>
          </cell>
        </row>
        <row r="251">
          <cell r="B251">
            <v>247</v>
          </cell>
          <cell r="C251">
            <v>466.00999999999937</v>
          </cell>
          <cell r="D251">
            <v>652.41</v>
          </cell>
          <cell r="F251">
            <v>303.4000000000006</v>
          </cell>
          <cell r="G251">
            <v>424.76</v>
          </cell>
        </row>
        <row r="252">
          <cell r="B252">
            <v>248</v>
          </cell>
          <cell r="C252">
            <v>467.89999999999935</v>
          </cell>
          <cell r="D252">
            <v>655.05999999999995</v>
          </cell>
          <cell r="F252">
            <v>304.63000000000062</v>
          </cell>
          <cell r="G252">
            <v>426.48</v>
          </cell>
        </row>
        <row r="253">
          <cell r="B253">
            <v>249</v>
          </cell>
          <cell r="C253">
            <v>469.78999999999934</v>
          </cell>
          <cell r="D253">
            <v>657.71</v>
          </cell>
          <cell r="F253">
            <v>305.86000000000064</v>
          </cell>
          <cell r="G253">
            <v>428.2</v>
          </cell>
        </row>
        <row r="254">
          <cell r="B254">
            <v>250</v>
          </cell>
          <cell r="C254">
            <v>471.67999999999932</v>
          </cell>
          <cell r="D254">
            <v>660.35</v>
          </cell>
          <cell r="F254">
            <v>307.09000000000066</v>
          </cell>
          <cell r="G254">
            <v>429.93</v>
          </cell>
        </row>
        <row r="255">
          <cell r="B255">
            <v>251</v>
          </cell>
          <cell r="C255">
            <v>473.56999999999931</v>
          </cell>
          <cell r="D255">
            <v>663</v>
          </cell>
          <cell r="F255">
            <v>308.32000000000068</v>
          </cell>
          <cell r="G255">
            <v>431.65</v>
          </cell>
        </row>
        <row r="256">
          <cell r="B256">
            <v>252</v>
          </cell>
          <cell r="C256">
            <v>475.4599999999993</v>
          </cell>
          <cell r="D256">
            <v>665.64</v>
          </cell>
          <cell r="F256">
            <v>309.55000000000069</v>
          </cell>
          <cell r="G256">
            <v>433.37</v>
          </cell>
        </row>
        <row r="257">
          <cell r="B257">
            <v>253</v>
          </cell>
          <cell r="C257">
            <v>477.34999999999928</v>
          </cell>
          <cell r="D257">
            <v>668.29</v>
          </cell>
          <cell r="F257">
            <v>310.78000000000071</v>
          </cell>
          <cell r="G257">
            <v>435.09</v>
          </cell>
        </row>
        <row r="258">
          <cell r="B258">
            <v>254</v>
          </cell>
          <cell r="C258">
            <v>479.23999999999927</v>
          </cell>
          <cell r="D258">
            <v>670.94</v>
          </cell>
          <cell r="F258">
            <v>312.01000000000073</v>
          </cell>
          <cell r="G258">
            <v>436.81</v>
          </cell>
        </row>
        <row r="259">
          <cell r="B259">
            <v>255</v>
          </cell>
          <cell r="C259">
            <v>481.12999999999926</v>
          </cell>
          <cell r="D259">
            <v>673.58</v>
          </cell>
          <cell r="F259">
            <v>313.24000000000075</v>
          </cell>
          <cell r="G259">
            <v>438.54</v>
          </cell>
        </row>
        <row r="260">
          <cell r="B260">
            <v>256</v>
          </cell>
          <cell r="C260">
            <v>483.01999999999924</v>
          </cell>
          <cell r="D260">
            <v>676.23</v>
          </cell>
          <cell r="F260">
            <v>314.47000000000077</v>
          </cell>
          <cell r="G260">
            <v>440.26</v>
          </cell>
        </row>
        <row r="261">
          <cell r="B261">
            <v>257</v>
          </cell>
          <cell r="C261">
            <v>484.90999999999923</v>
          </cell>
          <cell r="D261">
            <v>678.87</v>
          </cell>
          <cell r="F261">
            <v>315.70000000000078</v>
          </cell>
          <cell r="G261">
            <v>441.98</v>
          </cell>
        </row>
        <row r="262">
          <cell r="B262">
            <v>258</v>
          </cell>
          <cell r="C262">
            <v>486.79999999999922</v>
          </cell>
          <cell r="D262">
            <v>681.52</v>
          </cell>
          <cell r="F262">
            <v>316.9300000000008</v>
          </cell>
          <cell r="G262">
            <v>443.7</v>
          </cell>
        </row>
        <row r="263">
          <cell r="B263">
            <v>259</v>
          </cell>
          <cell r="C263">
            <v>488.6899999999992</v>
          </cell>
          <cell r="D263">
            <v>684.17</v>
          </cell>
          <cell r="F263">
            <v>318.16000000000082</v>
          </cell>
          <cell r="G263">
            <v>445.42</v>
          </cell>
        </row>
        <row r="264">
          <cell r="B264">
            <v>260</v>
          </cell>
          <cell r="C264">
            <v>490.57999999999919</v>
          </cell>
          <cell r="D264">
            <v>686.81</v>
          </cell>
          <cell r="F264">
            <v>319.39000000000084</v>
          </cell>
          <cell r="G264">
            <v>447.15</v>
          </cell>
        </row>
        <row r="265">
          <cell r="B265">
            <v>261</v>
          </cell>
          <cell r="C265">
            <v>492.46999999999917</v>
          </cell>
          <cell r="D265">
            <v>689.46</v>
          </cell>
          <cell r="F265">
            <v>320.62000000000086</v>
          </cell>
          <cell r="G265">
            <v>448.87</v>
          </cell>
        </row>
        <row r="266">
          <cell r="B266">
            <v>262</v>
          </cell>
          <cell r="C266">
            <v>494.35999999999916</v>
          </cell>
          <cell r="D266">
            <v>692.1</v>
          </cell>
          <cell r="F266">
            <v>321.85000000000088</v>
          </cell>
          <cell r="G266">
            <v>450.59</v>
          </cell>
        </row>
        <row r="267">
          <cell r="B267">
            <v>263</v>
          </cell>
          <cell r="C267">
            <v>496.24999999999915</v>
          </cell>
          <cell r="D267">
            <v>694.75</v>
          </cell>
          <cell r="F267">
            <v>323.08000000000089</v>
          </cell>
          <cell r="G267">
            <v>452.31</v>
          </cell>
        </row>
        <row r="268">
          <cell r="B268">
            <v>264</v>
          </cell>
          <cell r="C268">
            <v>498.13999999999913</v>
          </cell>
          <cell r="D268">
            <v>697.4</v>
          </cell>
          <cell r="F268">
            <v>324.31000000000091</v>
          </cell>
          <cell r="G268">
            <v>454.03</v>
          </cell>
        </row>
        <row r="269">
          <cell r="B269">
            <v>265</v>
          </cell>
          <cell r="C269">
            <v>500.02999999999912</v>
          </cell>
          <cell r="D269">
            <v>700.04</v>
          </cell>
          <cell r="F269">
            <v>325.54000000000093</v>
          </cell>
          <cell r="G269">
            <v>455.76</v>
          </cell>
        </row>
        <row r="270">
          <cell r="B270">
            <v>266</v>
          </cell>
          <cell r="C270">
            <v>501.91999999999911</v>
          </cell>
          <cell r="D270">
            <v>702.69</v>
          </cell>
          <cell r="F270">
            <v>326.77000000000095</v>
          </cell>
          <cell r="G270">
            <v>457.48</v>
          </cell>
        </row>
        <row r="271">
          <cell r="B271">
            <v>267</v>
          </cell>
          <cell r="C271">
            <v>503.80999999999909</v>
          </cell>
          <cell r="D271">
            <v>705.33</v>
          </cell>
          <cell r="F271">
            <v>328.00000000000097</v>
          </cell>
          <cell r="G271">
            <v>459.2</v>
          </cell>
        </row>
        <row r="272">
          <cell r="B272">
            <v>268</v>
          </cell>
          <cell r="C272">
            <v>505.69999999999908</v>
          </cell>
          <cell r="D272">
            <v>707.98</v>
          </cell>
          <cell r="F272">
            <v>329.23000000000098</v>
          </cell>
          <cell r="G272">
            <v>460.92</v>
          </cell>
        </row>
        <row r="273">
          <cell r="B273">
            <v>269</v>
          </cell>
          <cell r="C273">
            <v>507.58999999999907</v>
          </cell>
          <cell r="D273">
            <v>710.63</v>
          </cell>
          <cell r="F273">
            <v>330.460000000001</v>
          </cell>
          <cell r="G273">
            <v>462.64</v>
          </cell>
        </row>
        <row r="274">
          <cell r="B274">
            <v>270</v>
          </cell>
          <cell r="C274">
            <v>509.47999999999905</v>
          </cell>
          <cell r="D274">
            <v>713.27</v>
          </cell>
          <cell r="F274">
            <v>331.69000000000102</v>
          </cell>
          <cell r="G274">
            <v>464.37</v>
          </cell>
        </row>
        <row r="275">
          <cell r="B275">
            <v>271</v>
          </cell>
          <cell r="C275">
            <v>511.36999999999904</v>
          </cell>
          <cell r="D275">
            <v>715.92</v>
          </cell>
          <cell r="F275">
            <v>332.92000000000104</v>
          </cell>
          <cell r="G275">
            <v>466.09</v>
          </cell>
        </row>
        <row r="276">
          <cell r="B276">
            <v>272</v>
          </cell>
          <cell r="C276">
            <v>513.25999999999908</v>
          </cell>
          <cell r="D276">
            <v>718.56</v>
          </cell>
          <cell r="F276">
            <v>334.15000000000106</v>
          </cell>
          <cell r="G276">
            <v>467.81</v>
          </cell>
        </row>
        <row r="277">
          <cell r="B277">
            <v>273</v>
          </cell>
          <cell r="C277">
            <v>515.14999999999907</v>
          </cell>
          <cell r="D277">
            <v>721.21</v>
          </cell>
          <cell r="F277">
            <v>335.38000000000108</v>
          </cell>
          <cell r="G277">
            <v>469.53</v>
          </cell>
        </row>
        <row r="278">
          <cell r="B278">
            <v>274</v>
          </cell>
          <cell r="C278">
            <v>517.03999999999905</v>
          </cell>
          <cell r="D278">
            <v>723.86</v>
          </cell>
          <cell r="F278">
            <v>336.61000000000109</v>
          </cell>
          <cell r="G278">
            <v>471.25</v>
          </cell>
        </row>
        <row r="279">
          <cell r="B279">
            <v>275</v>
          </cell>
          <cell r="C279">
            <v>518.92999999999904</v>
          </cell>
          <cell r="D279">
            <v>726.5</v>
          </cell>
          <cell r="F279">
            <v>337.84000000000111</v>
          </cell>
          <cell r="G279">
            <v>472.98</v>
          </cell>
        </row>
        <row r="280">
          <cell r="B280">
            <v>276</v>
          </cell>
          <cell r="C280">
            <v>520.81999999999903</v>
          </cell>
          <cell r="D280">
            <v>729.15</v>
          </cell>
          <cell r="F280">
            <v>339.07000000000113</v>
          </cell>
          <cell r="G280">
            <v>474.7</v>
          </cell>
        </row>
        <row r="281">
          <cell r="B281">
            <v>277</v>
          </cell>
          <cell r="C281">
            <v>522.70999999999901</v>
          </cell>
          <cell r="D281">
            <v>731.79</v>
          </cell>
          <cell r="F281">
            <v>340.30000000000115</v>
          </cell>
          <cell r="G281">
            <v>476.42</v>
          </cell>
        </row>
        <row r="282">
          <cell r="B282">
            <v>278</v>
          </cell>
          <cell r="C282">
            <v>524.599999999999</v>
          </cell>
          <cell r="D282">
            <v>734.44</v>
          </cell>
          <cell r="F282">
            <v>341.53000000000117</v>
          </cell>
          <cell r="G282">
            <v>478.14</v>
          </cell>
        </row>
        <row r="283">
          <cell r="B283">
            <v>279</v>
          </cell>
          <cell r="C283">
            <v>526.48999999999899</v>
          </cell>
          <cell r="D283">
            <v>737.09</v>
          </cell>
          <cell r="F283">
            <v>342.76000000000118</v>
          </cell>
          <cell r="G283">
            <v>479.86</v>
          </cell>
        </row>
        <row r="284">
          <cell r="B284">
            <v>280</v>
          </cell>
          <cell r="C284">
            <v>528.37999999999897</v>
          </cell>
          <cell r="D284">
            <v>739.73</v>
          </cell>
          <cell r="F284">
            <v>343.9900000000012</v>
          </cell>
          <cell r="G284">
            <v>481.59</v>
          </cell>
        </row>
        <row r="285">
          <cell r="B285">
            <v>281</v>
          </cell>
          <cell r="C285">
            <v>530.26999999999896</v>
          </cell>
          <cell r="D285">
            <v>742.38</v>
          </cell>
          <cell r="F285">
            <v>345.22000000000122</v>
          </cell>
          <cell r="G285">
            <v>483.31</v>
          </cell>
        </row>
        <row r="286">
          <cell r="B286">
            <v>282</v>
          </cell>
          <cell r="C286">
            <v>532.15999999999894</v>
          </cell>
          <cell r="D286">
            <v>745.02</v>
          </cell>
          <cell r="F286">
            <v>346.45000000000124</v>
          </cell>
          <cell r="G286">
            <v>485.03</v>
          </cell>
        </row>
        <row r="287">
          <cell r="B287">
            <v>283</v>
          </cell>
          <cell r="C287">
            <v>534.04999999999893</v>
          </cell>
          <cell r="D287">
            <v>747.67</v>
          </cell>
          <cell r="F287">
            <v>347.68000000000126</v>
          </cell>
          <cell r="G287">
            <v>486.75</v>
          </cell>
        </row>
        <row r="288">
          <cell r="B288">
            <v>284</v>
          </cell>
          <cell r="C288">
            <v>535.93999999999892</v>
          </cell>
          <cell r="D288">
            <v>750.32</v>
          </cell>
          <cell r="F288">
            <v>348.91000000000128</v>
          </cell>
          <cell r="G288">
            <v>488.47</v>
          </cell>
        </row>
        <row r="289">
          <cell r="B289">
            <v>285</v>
          </cell>
          <cell r="C289">
            <v>537.8299999999989</v>
          </cell>
          <cell r="D289">
            <v>752.96</v>
          </cell>
          <cell r="F289">
            <v>350.14000000000129</v>
          </cell>
          <cell r="G289">
            <v>490.2</v>
          </cell>
        </row>
        <row r="290">
          <cell r="B290">
            <v>286</v>
          </cell>
          <cell r="C290">
            <v>539.71999999999889</v>
          </cell>
          <cell r="D290">
            <v>755.61</v>
          </cell>
          <cell r="F290">
            <v>351.37000000000131</v>
          </cell>
          <cell r="G290">
            <v>491.92</v>
          </cell>
        </row>
        <row r="291">
          <cell r="B291">
            <v>287</v>
          </cell>
          <cell r="C291">
            <v>541.60999999999888</v>
          </cell>
          <cell r="D291">
            <v>758.25</v>
          </cell>
          <cell r="F291">
            <v>352.60000000000133</v>
          </cell>
          <cell r="G291">
            <v>493.64</v>
          </cell>
        </row>
        <row r="292">
          <cell r="B292">
            <v>288</v>
          </cell>
          <cell r="C292">
            <v>543.49999999999886</v>
          </cell>
          <cell r="D292">
            <v>760.9</v>
          </cell>
          <cell r="F292">
            <v>353.83000000000135</v>
          </cell>
          <cell r="G292">
            <v>495.36</v>
          </cell>
        </row>
        <row r="293">
          <cell r="B293">
            <v>289</v>
          </cell>
          <cell r="C293">
            <v>545.38999999999885</v>
          </cell>
          <cell r="D293">
            <v>763.55</v>
          </cell>
          <cell r="F293">
            <v>355.06000000000137</v>
          </cell>
          <cell r="G293">
            <v>497.08</v>
          </cell>
        </row>
        <row r="294">
          <cell r="B294">
            <v>290</v>
          </cell>
          <cell r="C294">
            <v>547.27999999999884</v>
          </cell>
          <cell r="D294">
            <v>766.19</v>
          </cell>
          <cell r="F294">
            <v>356.29000000000138</v>
          </cell>
          <cell r="G294">
            <v>498.81</v>
          </cell>
        </row>
        <row r="295">
          <cell r="B295">
            <v>291</v>
          </cell>
          <cell r="C295">
            <v>549.16999999999882</v>
          </cell>
          <cell r="D295">
            <v>768.84</v>
          </cell>
          <cell r="F295">
            <v>357.5200000000014</v>
          </cell>
          <cell r="G295">
            <v>500.53</v>
          </cell>
        </row>
        <row r="296">
          <cell r="B296">
            <v>292</v>
          </cell>
          <cell r="C296">
            <v>551.05999999999881</v>
          </cell>
          <cell r="D296">
            <v>771.48</v>
          </cell>
          <cell r="F296">
            <v>358.75000000000142</v>
          </cell>
          <cell r="G296">
            <v>502.25</v>
          </cell>
        </row>
        <row r="297">
          <cell r="B297">
            <v>293</v>
          </cell>
          <cell r="C297">
            <v>552.94999999999879</v>
          </cell>
          <cell r="D297">
            <v>774.13</v>
          </cell>
          <cell r="F297">
            <v>359.98000000000144</v>
          </cell>
          <cell r="G297">
            <v>503.97</v>
          </cell>
        </row>
        <row r="298">
          <cell r="B298">
            <v>294</v>
          </cell>
          <cell r="C298">
            <v>554.83999999999878</v>
          </cell>
          <cell r="D298">
            <v>776.78</v>
          </cell>
          <cell r="F298">
            <v>361.21000000000146</v>
          </cell>
          <cell r="G298">
            <v>505.69</v>
          </cell>
        </row>
        <row r="299">
          <cell r="B299">
            <v>295</v>
          </cell>
          <cell r="C299">
            <v>556.72999999999877</v>
          </cell>
          <cell r="D299">
            <v>779.42</v>
          </cell>
          <cell r="F299">
            <v>362.44000000000148</v>
          </cell>
          <cell r="G299">
            <v>507.42</v>
          </cell>
        </row>
        <row r="300">
          <cell r="B300">
            <v>296</v>
          </cell>
          <cell r="C300">
            <v>558.61999999999875</v>
          </cell>
          <cell r="D300">
            <v>782.07</v>
          </cell>
          <cell r="F300">
            <v>363.67000000000149</v>
          </cell>
          <cell r="G300">
            <v>509.14</v>
          </cell>
        </row>
        <row r="301">
          <cell r="B301">
            <v>297</v>
          </cell>
          <cell r="C301">
            <v>560.50999999999874</v>
          </cell>
          <cell r="D301">
            <v>784.71</v>
          </cell>
          <cell r="F301">
            <v>364.90000000000151</v>
          </cell>
          <cell r="G301">
            <v>510.86</v>
          </cell>
        </row>
        <row r="302">
          <cell r="B302">
            <v>298</v>
          </cell>
          <cell r="C302">
            <v>562.39999999999873</v>
          </cell>
          <cell r="D302">
            <v>787.36</v>
          </cell>
          <cell r="F302">
            <v>366.13000000000153</v>
          </cell>
          <cell r="G302">
            <v>512.58000000000004</v>
          </cell>
        </row>
        <row r="303">
          <cell r="B303">
            <v>299</v>
          </cell>
          <cell r="C303">
            <v>564.28999999999871</v>
          </cell>
          <cell r="D303">
            <v>790.01</v>
          </cell>
          <cell r="F303">
            <v>367.36000000000155</v>
          </cell>
          <cell r="G303">
            <v>514.29999999999995</v>
          </cell>
        </row>
        <row r="304">
          <cell r="B304">
            <v>300</v>
          </cell>
          <cell r="C304">
            <v>566.1799999999987</v>
          </cell>
          <cell r="D304">
            <v>792.65</v>
          </cell>
          <cell r="F304">
            <v>368.59000000000157</v>
          </cell>
          <cell r="G304">
            <v>516.03</v>
          </cell>
        </row>
        <row r="305">
          <cell r="B305">
            <v>301</v>
          </cell>
          <cell r="C305">
            <v>568.06999999999869</v>
          </cell>
          <cell r="D305">
            <v>795.3</v>
          </cell>
          <cell r="F305">
            <v>369.82000000000158</v>
          </cell>
          <cell r="G305">
            <v>517.75</v>
          </cell>
        </row>
        <row r="306">
          <cell r="B306">
            <v>302</v>
          </cell>
          <cell r="C306">
            <v>569.95999999999867</v>
          </cell>
          <cell r="D306">
            <v>797.94</v>
          </cell>
          <cell r="F306">
            <v>371.0500000000016</v>
          </cell>
          <cell r="G306">
            <v>519.47</v>
          </cell>
        </row>
        <row r="307">
          <cell r="B307">
            <v>303</v>
          </cell>
          <cell r="C307">
            <v>571.84999999999866</v>
          </cell>
          <cell r="D307">
            <v>800.59</v>
          </cell>
          <cell r="F307">
            <v>372.28000000000162</v>
          </cell>
          <cell r="G307">
            <v>521.19000000000005</v>
          </cell>
        </row>
        <row r="308">
          <cell r="B308">
            <v>304</v>
          </cell>
          <cell r="C308">
            <v>573.73999999999864</v>
          </cell>
          <cell r="D308">
            <v>803.24</v>
          </cell>
          <cell r="F308">
            <v>373.51000000000164</v>
          </cell>
          <cell r="G308">
            <v>522.91</v>
          </cell>
        </row>
        <row r="309">
          <cell r="B309">
            <v>305</v>
          </cell>
          <cell r="C309">
            <v>575.62999999999863</v>
          </cell>
          <cell r="D309">
            <v>805.88</v>
          </cell>
          <cell r="F309">
            <v>374.74000000000166</v>
          </cell>
          <cell r="G309">
            <v>524.64</v>
          </cell>
        </row>
        <row r="310">
          <cell r="B310">
            <v>306</v>
          </cell>
          <cell r="C310">
            <v>577.51999999999862</v>
          </cell>
          <cell r="D310">
            <v>808.53</v>
          </cell>
          <cell r="F310">
            <v>375.97000000000168</v>
          </cell>
          <cell r="G310">
            <v>526.36</v>
          </cell>
        </row>
        <row r="311">
          <cell r="B311">
            <v>307</v>
          </cell>
          <cell r="C311">
            <v>579.4099999999986</v>
          </cell>
          <cell r="D311">
            <v>811.17</v>
          </cell>
          <cell r="F311">
            <v>377.20000000000169</v>
          </cell>
          <cell r="G311">
            <v>528.08000000000004</v>
          </cell>
        </row>
        <row r="312">
          <cell r="B312">
            <v>308</v>
          </cell>
          <cell r="C312">
            <v>581.29999999999859</v>
          </cell>
          <cell r="D312">
            <v>813.82</v>
          </cell>
          <cell r="F312">
            <v>378.43000000000171</v>
          </cell>
          <cell r="G312">
            <v>529.79999999999995</v>
          </cell>
        </row>
        <row r="313">
          <cell r="B313">
            <v>309</v>
          </cell>
          <cell r="C313">
            <v>583.18999999999858</v>
          </cell>
          <cell r="D313">
            <v>816.47</v>
          </cell>
          <cell r="F313">
            <v>379.66000000000173</v>
          </cell>
          <cell r="G313">
            <v>531.52</v>
          </cell>
        </row>
        <row r="314">
          <cell r="B314">
            <v>310</v>
          </cell>
          <cell r="C314">
            <v>585.07999999999856</v>
          </cell>
          <cell r="D314">
            <v>819.11</v>
          </cell>
          <cell r="F314">
            <v>380.89000000000175</v>
          </cell>
          <cell r="G314">
            <v>533.25</v>
          </cell>
        </row>
        <row r="315">
          <cell r="B315">
            <v>311</v>
          </cell>
          <cell r="C315">
            <v>586.96999999999855</v>
          </cell>
          <cell r="D315">
            <v>821.76</v>
          </cell>
          <cell r="F315">
            <v>382.12000000000177</v>
          </cell>
          <cell r="G315">
            <v>534.97</v>
          </cell>
        </row>
        <row r="316">
          <cell r="B316">
            <v>312</v>
          </cell>
          <cell r="C316">
            <v>588.85999999999854</v>
          </cell>
          <cell r="D316">
            <v>824.4</v>
          </cell>
          <cell r="F316">
            <v>383.35000000000178</v>
          </cell>
          <cell r="G316">
            <v>536.69000000000005</v>
          </cell>
        </row>
        <row r="317">
          <cell r="B317">
            <v>313</v>
          </cell>
          <cell r="C317">
            <v>590.74999999999852</v>
          </cell>
          <cell r="D317">
            <v>827.05</v>
          </cell>
          <cell r="F317">
            <v>384.5800000000018</v>
          </cell>
          <cell r="G317">
            <v>538.41</v>
          </cell>
        </row>
        <row r="318">
          <cell r="B318">
            <v>314</v>
          </cell>
          <cell r="C318">
            <v>592.63999999999851</v>
          </cell>
          <cell r="D318">
            <v>829.7</v>
          </cell>
          <cell r="F318">
            <v>385.81000000000182</v>
          </cell>
          <cell r="G318">
            <v>540.13</v>
          </cell>
        </row>
        <row r="319">
          <cell r="B319">
            <v>315</v>
          </cell>
          <cell r="C319">
            <v>594.52999999999849</v>
          </cell>
          <cell r="D319">
            <v>832.34</v>
          </cell>
          <cell r="F319">
            <v>387.04000000000184</v>
          </cell>
          <cell r="G319">
            <v>541.86</v>
          </cell>
        </row>
        <row r="320">
          <cell r="B320">
            <v>316</v>
          </cell>
          <cell r="C320">
            <v>596.41999999999848</v>
          </cell>
          <cell r="D320">
            <v>834.99</v>
          </cell>
          <cell r="F320">
            <v>388.27000000000186</v>
          </cell>
          <cell r="G320">
            <v>543.58000000000004</v>
          </cell>
        </row>
        <row r="321">
          <cell r="B321">
            <v>317</v>
          </cell>
          <cell r="C321">
            <v>598.30999999999847</v>
          </cell>
          <cell r="D321">
            <v>837.63</v>
          </cell>
          <cell r="F321">
            <v>389.50000000000188</v>
          </cell>
          <cell r="G321">
            <v>545.29999999999995</v>
          </cell>
        </row>
        <row r="322">
          <cell r="B322">
            <v>318</v>
          </cell>
          <cell r="C322">
            <v>600.19999999999845</v>
          </cell>
          <cell r="D322">
            <v>840.28</v>
          </cell>
          <cell r="F322">
            <v>390.73000000000189</v>
          </cell>
          <cell r="G322">
            <v>547.02</v>
          </cell>
        </row>
        <row r="323">
          <cell r="B323">
            <v>319</v>
          </cell>
          <cell r="C323">
            <v>602.08999999999844</v>
          </cell>
          <cell r="D323">
            <v>842.93</v>
          </cell>
          <cell r="F323">
            <v>391.96000000000191</v>
          </cell>
          <cell r="G323">
            <v>548.74</v>
          </cell>
        </row>
        <row r="324">
          <cell r="B324">
            <v>320</v>
          </cell>
          <cell r="C324">
            <v>603.97999999999843</v>
          </cell>
          <cell r="D324">
            <v>845.57</v>
          </cell>
          <cell r="F324">
            <v>393.19000000000193</v>
          </cell>
          <cell r="G324">
            <v>550.47</v>
          </cell>
        </row>
        <row r="325">
          <cell r="B325">
            <v>321</v>
          </cell>
          <cell r="C325">
            <v>605.86999999999841</v>
          </cell>
          <cell r="D325">
            <v>848.22</v>
          </cell>
          <cell r="F325">
            <v>394.42000000000195</v>
          </cell>
          <cell r="G325">
            <v>552.19000000000005</v>
          </cell>
        </row>
        <row r="326">
          <cell r="B326">
            <v>322</v>
          </cell>
          <cell r="C326">
            <v>607.7599999999984</v>
          </cell>
          <cell r="D326">
            <v>850.86</v>
          </cell>
          <cell r="F326">
            <v>395.65000000000197</v>
          </cell>
          <cell r="G326">
            <v>553.91</v>
          </cell>
        </row>
        <row r="327">
          <cell r="B327">
            <v>323</v>
          </cell>
          <cell r="C327">
            <v>609.64999999999839</v>
          </cell>
          <cell r="D327">
            <v>853.51</v>
          </cell>
          <cell r="F327">
            <v>396.88000000000198</v>
          </cell>
          <cell r="G327">
            <v>555.63</v>
          </cell>
        </row>
        <row r="328">
          <cell r="B328">
            <v>324</v>
          </cell>
          <cell r="C328">
            <v>611.53999999999837</v>
          </cell>
          <cell r="D328">
            <v>856.16</v>
          </cell>
          <cell r="F328">
            <v>398.110000000002</v>
          </cell>
          <cell r="G328">
            <v>557.35</v>
          </cell>
        </row>
        <row r="329">
          <cell r="B329">
            <v>325</v>
          </cell>
          <cell r="C329">
            <v>613.42999999999836</v>
          </cell>
          <cell r="D329">
            <v>858.8</v>
          </cell>
          <cell r="F329">
            <v>399.34000000000202</v>
          </cell>
          <cell r="G329">
            <v>559.08000000000004</v>
          </cell>
        </row>
        <row r="330">
          <cell r="B330">
            <v>326</v>
          </cell>
          <cell r="C330">
            <v>615.31999999999834</v>
          </cell>
          <cell r="D330">
            <v>861.45</v>
          </cell>
          <cell r="F330">
            <v>400.57000000000204</v>
          </cell>
          <cell r="G330">
            <v>560.79999999999995</v>
          </cell>
        </row>
        <row r="331">
          <cell r="B331">
            <v>327</v>
          </cell>
          <cell r="C331">
            <v>617.20999999999833</v>
          </cell>
          <cell r="D331">
            <v>864.09</v>
          </cell>
          <cell r="F331">
            <v>401.80000000000206</v>
          </cell>
          <cell r="G331">
            <v>562.52</v>
          </cell>
        </row>
        <row r="332">
          <cell r="B332">
            <v>328</v>
          </cell>
          <cell r="C332">
            <v>619.09999999999832</v>
          </cell>
          <cell r="D332">
            <v>866.74</v>
          </cell>
          <cell r="F332">
            <v>403.03000000000208</v>
          </cell>
          <cell r="G332">
            <v>564.24</v>
          </cell>
        </row>
        <row r="333">
          <cell r="B333">
            <v>329</v>
          </cell>
          <cell r="C333">
            <v>620.9899999999983</v>
          </cell>
          <cell r="D333">
            <v>869.39</v>
          </cell>
          <cell r="F333">
            <v>404.26000000000209</v>
          </cell>
          <cell r="G333">
            <v>565.96</v>
          </cell>
        </row>
        <row r="334">
          <cell r="B334">
            <v>330</v>
          </cell>
          <cell r="C334">
            <v>622.87999999999829</v>
          </cell>
          <cell r="D334">
            <v>872.03</v>
          </cell>
          <cell r="F334">
            <v>405.49000000000211</v>
          </cell>
          <cell r="G334">
            <v>567.69000000000005</v>
          </cell>
        </row>
        <row r="335">
          <cell r="B335">
            <v>331</v>
          </cell>
          <cell r="C335">
            <v>624.76999999999828</v>
          </cell>
          <cell r="D335">
            <v>874.68</v>
          </cell>
          <cell r="F335">
            <v>406.72000000000213</v>
          </cell>
          <cell r="G335">
            <v>569.41</v>
          </cell>
        </row>
        <row r="336">
          <cell r="B336">
            <v>332</v>
          </cell>
          <cell r="C336">
            <v>626.65999999999826</v>
          </cell>
          <cell r="D336">
            <v>877.32</v>
          </cell>
          <cell r="F336">
            <v>407.95000000000215</v>
          </cell>
          <cell r="G336">
            <v>571.13</v>
          </cell>
        </row>
        <row r="337">
          <cell r="B337">
            <v>333</v>
          </cell>
          <cell r="C337">
            <v>628.54999999999825</v>
          </cell>
          <cell r="D337">
            <v>879.97</v>
          </cell>
          <cell r="F337">
            <v>409.18000000000217</v>
          </cell>
          <cell r="G337">
            <v>572.85</v>
          </cell>
        </row>
        <row r="338">
          <cell r="B338">
            <v>334</v>
          </cell>
          <cell r="C338">
            <v>630.43999999999824</v>
          </cell>
          <cell r="D338">
            <v>882.62</v>
          </cell>
          <cell r="F338">
            <v>410.41000000000219</v>
          </cell>
          <cell r="G338">
            <v>574.57000000000005</v>
          </cell>
        </row>
        <row r="339">
          <cell r="B339">
            <v>335</v>
          </cell>
          <cell r="C339">
            <v>632.32999999999822</v>
          </cell>
          <cell r="D339">
            <v>885.26</v>
          </cell>
          <cell r="F339">
            <v>411.6400000000022</v>
          </cell>
          <cell r="G339">
            <v>576.29999999999995</v>
          </cell>
        </row>
        <row r="340">
          <cell r="B340">
            <v>336</v>
          </cell>
          <cell r="C340">
            <v>634.21999999999821</v>
          </cell>
          <cell r="D340">
            <v>887.91</v>
          </cell>
          <cell r="F340">
            <v>412.87000000000222</v>
          </cell>
          <cell r="G340">
            <v>578.02</v>
          </cell>
        </row>
        <row r="341">
          <cell r="B341">
            <v>337</v>
          </cell>
          <cell r="C341">
            <v>636.10999999999819</v>
          </cell>
          <cell r="D341">
            <v>890.55</v>
          </cell>
          <cell r="F341">
            <v>414.10000000000224</v>
          </cell>
          <cell r="G341">
            <v>579.74</v>
          </cell>
        </row>
        <row r="342">
          <cell r="B342">
            <v>338</v>
          </cell>
          <cell r="C342">
            <v>637.99999999999818</v>
          </cell>
          <cell r="D342">
            <v>893.2</v>
          </cell>
          <cell r="F342">
            <v>415.33000000000226</v>
          </cell>
          <cell r="G342">
            <v>581.46</v>
          </cell>
        </row>
        <row r="343">
          <cell r="B343">
            <v>339</v>
          </cell>
          <cell r="C343">
            <v>639.88999999999817</v>
          </cell>
          <cell r="D343">
            <v>895.85</v>
          </cell>
          <cell r="F343">
            <v>416.56000000000228</v>
          </cell>
          <cell r="G343">
            <v>583.17999999999995</v>
          </cell>
        </row>
        <row r="344">
          <cell r="B344">
            <v>340</v>
          </cell>
          <cell r="C344">
            <v>641.77999999999815</v>
          </cell>
          <cell r="D344">
            <v>898.49</v>
          </cell>
          <cell r="F344">
            <v>417.79000000000229</v>
          </cell>
          <cell r="G344">
            <v>584.91</v>
          </cell>
        </row>
        <row r="345">
          <cell r="B345">
            <v>341</v>
          </cell>
          <cell r="C345">
            <v>643.66999999999814</v>
          </cell>
          <cell r="D345">
            <v>901.14</v>
          </cell>
          <cell r="F345">
            <v>419.02000000000231</v>
          </cell>
          <cell r="G345">
            <v>586.63</v>
          </cell>
        </row>
        <row r="346">
          <cell r="B346">
            <v>342</v>
          </cell>
          <cell r="C346">
            <v>645.55999999999813</v>
          </cell>
          <cell r="D346">
            <v>903.78</v>
          </cell>
          <cell r="F346">
            <v>420.25000000000233</v>
          </cell>
          <cell r="G346">
            <v>588.35</v>
          </cell>
        </row>
        <row r="347">
          <cell r="B347">
            <v>343</v>
          </cell>
          <cell r="C347">
            <v>647.44999999999811</v>
          </cell>
          <cell r="D347">
            <v>906.43</v>
          </cell>
          <cell r="F347">
            <v>421.48000000000235</v>
          </cell>
          <cell r="G347">
            <v>590.07000000000005</v>
          </cell>
        </row>
        <row r="348">
          <cell r="B348">
            <v>344</v>
          </cell>
          <cell r="C348">
            <v>649.3399999999981</v>
          </cell>
          <cell r="D348">
            <v>909.08</v>
          </cell>
          <cell r="F348">
            <v>422.71000000000237</v>
          </cell>
          <cell r="G348">
            <v>591.79</v>
          </cell>
        </row>
        <row r="349">
          <cell r="B349">
            <v>345</v>
          </cell>
          <cell r="C349">
            <v>651.22999999999809</v>
          </cell>
          <cell r="D349">
            <v>911.72</v>
          </cell>
          <cell r="F349">
            <v>423.94000000000239</v>
          </cell>
          <cell r="G349">
            <v>593.52</v>
          </cell>
        </row>
        <row r="350">
          <cell r="B350">
            <v>346</v>
          </cell>
          <cell r="C350">
            <v>653.11999999999807</v>
          </cell>
          <cell r="D350">
            <v>914.37</v>
          </cell>
          <cell r="F350">
            <v>425.1700000000024</v>
          </cell>
          <cell r="G350">
            <v>595.24</v>
          </cell>
        </row>
        <row r="351">
          <cell r="B351">
            <v>347</v>
          </cell>
          <cell r="C351">
            <v>655.00999999999806</v>
          </cell>
          <cell r="D351">
            <v>917.01</v>
          </cell>
          <cell r="F351">
            <v>426.40000000000242</v>
          </cell>
          <cell r="G351">
            <v>596.96</v>
          </cell>
        </row>
        <row r="352">
          <cell r="B352">
            <v>348</v>
          </cell>
          <cell r="C352">
            <v>656.89999999999804</v>
          </cell>
          <cell r="D352">
            <v>919.66</v>
          </cell>
          <cell r="F352">
            <v>427.63000000000244</v>
          </cell>
          <cell r="G352">
            <v>598.67999999999995</v>
          </cell>
        </row>
        <row r="353">
          <cell r="B353">
            <v>349</v>
          </cell>
          <cell r="C353">
            <v>658.78999999999803</v>
          </cell>
          <cell r="D353">
            <v>922.31</v>
          </cell>
          <cell r="F353">
            <v>428.86000000000246</v>
          </cell>
          <cell r="G353">
            <v>600.4</v>
          </cell>
        </row>
        <row r="354">
          <cell r="B354">
            <v>350</v>
          </cell>
          <cell r="C354">
            <v>660.67999999999802</v>
          </cell>
          <cell r="D354">
            <v>924.95</v>
          </cell>
          <cell r="F354">
            <v>430.09000000000248</v>
          </cell>
          <cell r="G354">
            <v>602.13</v>
          </cell>
        </row>
        <row r="355">
          <cell r="B355">
            <v>351</v>
          </cell>
          <cell r="C355">
            <v>662.569999999998</v>
          </cell>
          <cell r="D355">
            <v>927.6</v>
          </cell>
          <cell r="F355">
            <v>431.32000000000249</v>
          </cell>
          <cell r="G355">
            <v>603.85</v>
          </cell>
        </row>
        <row r="356">
          <cell r="B356">
            <v>352</v>
          </cell>
          <cell r="C356">
            <v>664.45999999999799</v>
          </cell>
          <cell r="D356">
            <v>930.24</v>
          </cell>
          <cell r="F356">
            <v>432.55000000000251</v>
          </cell>
          <cell r="G356">
            <v>605.57000000000005</v>
          </cell>
        </row>
        <row r="357">
          <cell r="B357">
            <v>353</v>
          </cell>
          <cell r="C357">
            <v>666.34999999999798</v>
          </cell>
          <cell r="D357">
            <v>932.89</v>
          </cell>
          <cell r="F357">
            <v>433.78000000000253</v>
          </cell>
          <cell r="G357">
            <v>607.29</v>
          </cell>
        </row>
        <row r="358">
          <cell r="B358">
            <v>354</v>
          </cell>
          <cell r="C358">
            <v>668.23999999999796</v>
          </cell>
          <cell r="D358">
            <v>935.54</v>
          </cell>
          <cell r="F358">
            <v>435.01000000000255</v>
          </cell>
          <cell r="G358">
            <v>609.01</v>
          </cell>
        </row>
        <row r="359">
          <cell r="B359">
            <v>355</v>
          </cell>
          <cell r="C359">
            <v>670.12999999999795</v>
          </cell>
          <cell r="D359">
            <v>938.18</v>
          </cell>
          <cell r="F359">
            <v>436.24000000000257</v>
          </cell>
          <cell r="G359">
            <v>610.74</v>
          </cell>
        </row>
        <row r="360">
          <cell r="B360">
            <v>356</v>
          </cell>
          <cell r="C360">
            <v>672.01999999999794</v>
          </cell>
          <cell r="D360">
            <v>940.83</v>
          </cell>
          <cell r="F360">
            <v>437.47000000000259</v>
          </cell>
          <cell r="G360">
            <v>612.46</v>
          </cell>
        </row>
        <row r="361">
          <cell r="B361">
            <v>357</v>
          </cell>
          <cell r="C361">
            <v>673.90999999999792</v>
          </cell>
          <cell r="D361">
            <v>943.47</v>
          </cell>
          <cell r="F361">
            <v>438.7000000000026</v>
          </cell>
          <cell r="G361">
            <v>614.17999999999995</v>
          </cell>
        </row>
        <row r="362">
          <cell r="B362">
            <v>358</v>
          </cell>
          <cell r="C362">
            <v>675.79999999999791</v>
          </cell>
          <cell r="D362">
            <v>946.12</v>
          </cell>
          <cell r="F362">
            <v>439.93000000000262</v>
          </cell>
          <cell r="G362">
            <v>615.9</v>
          </cell>
        </row>
        <row r="363">
          <cell r="B363">
            <v>359</v>
          </cell>
          <cell r="C363">
            <v>677.68999999999789</v>
          </cell>
          <cell r="D363">
            <v>948.77</v>
          </cell>
          <cell r="F363">
            <v>441.16000000000264</v>
          </cell>
          <cell r="G363">
            <v>617.62</v>
          </cell>
        </row>
        <row r="364">
          <cell r="B364">
            <v>360</v>
          </cell>
          <cell r="C364">
            <v>679.57999999999788</v>
          </cell>
          <cell r="D364">
            <v>951.41</v>
          </cell>
          <cell r="F364">
            <v>442.39000000000266</v>
          </cell>
          <cell r="G364">
            <v>619.35</v>
          </cell>
        </row>
        <row r="365">
          <cell r="B365">
            <v>361</v>
          </cell>
          <cell r="C365">
            <v>681.46999999999787</v>
          </cell>
          <cell r="D365">
            <v>954.06</v>
          </cell>
          <cell r="F365">
            <v>443.62000000000268</v>
          </cell>
          <cell r="G365">
            <v>621.07000000000005</v>
          </cell>
        </row>
        <row r="366">
          <cell r="B366">
            <v>362</v>
          </cell>
          <cell r="C366">
            <v>683.35999999999785</v>
          </cell>
          <cell r="D366">
            <v>956.7</v>
          </cell>
          <cell r="F366">
            <v>444.85000000000269</v>
          </cell>
          <cell r="G366">
            <v>622.79</v>
          </cell>
        </row>
        <row r="367">
          <cell r="B367">
            <v>363</v>
          </cell>
          <cell r="C367">
            <v>685.24999999999784</v>
          </cell>
          <cell r="D367">
            <v>959.35</v>
          </cell>
          <cell r="F367">
            <v>446.08000000000271</v>
          </cell>
          <cell r="G367">
            <v>624.51</v>
          </cell>
        </row>
        <row r="368">
          <cell r="B368">
            <v>364</v>
          </cell>
          <cell r="C368">
            <v>687.13999999999783</v>
          </cell>
          <cell r="D368">
            <v>962</v>
          </cell>
          <cell r="F368">
            <v>447.31000000000273</v>
          </cell>
          <cell r="G368">
            <v>626.23</v>
          </cell>
        </row>
        <row r="369">
          <cell r="B369">
            <v>365</v>
          </cell>
          <cell r="C369">
            <v>689.02999999999781</v>
          </cell>
          <cell r="D369">
            <v>964.64</v>
          </cell>
          <cell r="F369">
            <v>448.54000000000275</v>
          </cell>
          <cell r="G369">
            <v>627.96</v>
          </cell>
        </row>
        <row r="370">
          <cell r="B370">
            <v>366</v>
          </cell>
          <cell r="C370">
            <v>690.9199999999978</v>
          </cell>
          <cell r="D370">
            <v>967.29</v>
          </cell>
          <cell r="F370">
            <v>449.77000000000277</v>
          </cell>
          <cell r="G370">
            <v>629.67999999999995</v>
          </cell>
        </row>
        <row r="371">
          <cell r="B371">
            <v>367</v>
          </cell>
          <cell r="C371">
            <v>692.80999999999779</v>
          </cell>
          <cell r="D371">
            <v>969.93</v>
          </cell>
          <cell r="F371">
            <v>451.00000000000279</v>
          </cell>
          <cell r="G371">
            <v>631.4</v>
          </cell>
        </row>
        <row r="372">
          <cell r="B372">
            <v>368</v>
          </cell>
          <cell r="C372">
            <v>694.69999999999777</v>
          </cell>
          <cell r="D372">
            <v>972.58</v>
          </cell>
          <cell r="F372">
            <v>452.2300000000028</v>
          </cell>
          <cell r="G372">
            <v>633.12</v>
          </cell>
        </row>
        <row r="373">
          <cell r="B373">
            <v>369</v>
          </cell>
          <cell r="C373">
            <v>696.58999999999776</v>
          </cell>
          <cell r="D373">
            <v>975.23</v>
          </cell>
          <cell r="F373">
            <v>453.46000000000282</v>
          </cell>
          <cell r="G373">
            <v>634.84</v>
          </cell>
        </row>
        <row r="374">
          <cell r="B374">
            <v>370</v>
          </cell>
          <cell r="C374">
            <v>698.47999999999774</v>
          </cell>
          <cell r="D374">
            <v>977.87</v>
          </cell>
          <cell r="F374">
            <v>454.69000000000284</v>
          </cell>
          <cell r="G374">
            <v>636.57000000000005</v>
          </cell>
        </row>
        <row r="375">
          <cell r="B375">
            <v>371</v>
          </cell>
          <cell r="C375">
            <v>700.36999999999773</v>
          </cell>
          <cell r="D375">
            <v>980.52</v>
          </cell>
          <cell r="F375">
            <v>455.92000000000286</v>
          </cell>
          <cell r="G375">
            <v>638.29</v>
          </cell>
        </row>
        <row r="376">
          <cell r="B376">
            <v>372</v>
          </cell>
          <cell r="C376">
            <v>702.25999999999772</v>
          </cell>
          <cell r="D376">
            <v>983.16</v>
          </cell>
          <cell r="F376">
            <v>457.15000000000288</v>
          </cell>
          <cell r="G376">
            <v>640.01</v>
          </cell>
        </row>
        <row r="377">
          <cell r="B377">
            <v>373</v>
          </cell>
          <cell r="C377">
            <v>704.1499999999977</v>
          </cell>
          <cell r="D377">
            <v>985.81</v>
          </cell>
          <cell r="F377">
            <v>458.38000000000289</v>
          </cell>
          <cell r="G377">
            <v>641.73</v>
          </cell>
        </row>
        <row r="378">
          <cell r="B378">
            <v>374</v>
          </cell>
          <cell r="C378">
            <v>706.03999999999769</v>
          </cell>
          <cell r="D378">
            <v>988.46</v>
          </cell>
          <cell r="F378">
            <v>459.61000000000291</v>
          </cell>
          <cell r="G378">
            <v>643.45000000000005</v>
          </cell>
        </row>
        <row r="379">
          <cell r="B379">
            <v>375</v>
          </cell>
          <cell r="C379">
            <v>707.92999999999768</v>
          </cell>
          <cell r="D379">
            <v>991.1</v>
          </cell>
          <cell r="F379">
            <v>460.84000000000293</v>
          </cell>
          <cell r="G379">
            <v>645.17999999999995</v>
          </cell>
        </row>
        <row r="380">
          <cell r="B380">
            <v>376</v>
          </cell>
          <cell r="C380">
            <v>709.81999999999766</v>
          </cell>
          <cell r="D380">
            <v>993.75</v>
          </cell>
          <cell r="F380">
            <v>462.07000000000295</v>
          </cell>
          <cell r="G380">
            <v>646.9</v>
          </cell>
        </row>
        <row r="381">
          <cell r="B381">
            <v>377</v>
          </cell>
          <cell r="C381">
            <v>711.70999999999765</v>
          </cell>
          <cell r="D381">
            <v>996.39</v>
          </cell>
          <cell r="F381">
            <v>463.30000000000297</v>
          </cell>
          <cell r="G381">
            <v>648.62</v>
          </cell>
        </row>
        <row r="382">
          <cell r="B382">
            <v>378</v>
          </cell>
          <cell r="C382">
            <v>713.59999999999764</v>
          </cell>
          <cell r="D382">
            <v>999.04</v>
          </cell>
          <cell r="F382">
            <v>464.53000000000299</v>
          </cell>
          <cell r="G382">
            <v>650.34</v>
          </cell>
        </row>
        <row r="383">
          <cell r="B383">
            <v>379</v>
          </cell>
          <cell r="C383">
            <v>715.48999999999762</v>
          </cell>
          <cell r="D383">
            <v>1001.69</v>
          </cell>
          <cell r="F383">
            <v>465.760000000003</v>
          </cell>
          <cell r="G383">
            <v>652.05999999999995</v>
          </cell>
        </row>
        <row r="384">
          <cell r="B384">
            <v>380</v>
          </cell>
          <cell r="C384">
            <v>717.37999999999761</v>
          </cell>
          <cell r="D384">
            <v>1004.33</v>
          </cell>
          <cell r="F384">
            <v>466.99000000000302</v>
          </cell>
          <cell r="G384">
            <v>653.79</v>
          </cell>
        </row>
        <row r="385">
          <cell r="B385">
            <v>381</v>
          </cell>
          <cell r="C385">
            <v>719.26999999999759</v>
          </cell>
          <cell r="D385">
            <v>1006.98</v>
          </cell>
          <cell r="F385">
            <v>468.22000000000304</v>
          </cell>
          <cell r="G385">
            <v>655.51</v>
          </cell>
        </row>
        <row r="386">
          <cell r="B386">
            <v>382</v>
          </cell>
          <cell r="C386">
            <v>721.15999999999758</v>
          </cell>
          <cell r="D386">
            <v>1009.62</v>
          </cell>
          <cell r="F386">
            <v>469.45000000000306</v>
          </cell>
          <cell r="G386">
            <v>657.23</v>
          </cell>
        </row>
        <row r="387">
          <cell r="B387">
            <v>383</v>
          </cell>
          <cell r="C387">
            <v>723.04999999999757</v>
          </cell>
          <cell r="D387">
            <v>1012.27</v>
          </cell>
          <cell r="F387">
            <v>470.68000000000308</v>
          </cell>
          <cell r="G387">
            <v>658.95</v>
          </cell>
        </row>
        <row r="388">
          <cell r="B388">
            <v>384</v>
          </cell>
          <cell r="C388">
            <v>724.93999999999755</v>
          </cell>
          <cell r="D388">
            <v>1014.92</v>
          </cell>
          <cell r="F388">
            <v>471.91000000000309</v>
          </cell>
          <cell r="G388">
            <v>660.67</v>
          </cell>
        </row>
        <row r="389">
          <cell r="B389">
            <v>385</v>
          </cell>
          <cell r="C389">
            <v>726.82999999999754</v>
          </cell>
          <cell r="D389">
            <v>1017.56</v>
          </cell>
          <cell r="F389">
            <v>473.14000000000311</v>
          </cell>
          <cell r="G389">
            <v>662.4</v>
          </cell>
        </row>
        <row r="390">
          <cell r="B390">
            <v>386</v>
          </cell>
          <cell r="C390">
            <v>728.71999999999753</v>
          </cell>
          <cell r="D390">
            <v>1020.21</v>
          </cell>
          <cell r="F390">
            <v>474.37000000000313</v>
          </cell>
          <cell r="G390">
            <v>664.12</v>
          </cell>
        </row>
        <row r="391">
          <cell r="B391">
            <v>387</v>
          </cell>
          <cell r="C391">
            <v>730.60999999999751</v>
          </cell>
          <cell r="D391">
            <v>1022.85</v>
          </cell>
          <cell r="F391">
            <v>475.60000000000315</v>
          </cell>
          <cell r="G391">
            <v>665.84</v>
          </cell>
        </row>
        <row r="392">
          <cell r="B392">
            <v>388</v>
          </cell>
          <cell r="C392">
            <v>732.4999999999975</v>
          </cell>
          <cell r="D392">
            <v>1025.5</v>
          </cell>
          <cell r="F392">
            <v>476.83000000000317</v>
          </cell>
          <cell r="G392">
            <v>667.56</v>
          </cell>
        </row>
        <row r="393">
          <cell r="B393">
            <v>389</v>
          </cell>
          <cell r="C393">
            <v>734.38999999999749</v>
          </cell>
          <cell r="D393">
            <v>1028.1500000000001</v>
          </cell>
          <cell r="F393">
            <v>478.06000000000319</v>
          </cell>
          <cell r="G393">
            <v>669.28</v>
          </cell>
        </row>
        <row r="394">
          <cell r="B394">
            <v>390</v>
          </cell>
          <cell r="C394">
            <v>736.27999999999747</v>
          </cell>
          <cell r="D394">
            <v>1030.79</v>
          </cell>
          <cell r="F394">
            <v>479.2900000000032</v>
          </cell>
          <cell r="G394">
            <v>671.01</v>
          </cell>
        </row>
        <row r="395">
          <cell r="B395">
            <v>391</v>
          </cell>
          <cell r="C395">
            <v>738.16999999999746</v>
          </cell>
          <cell r="D395">
            <v>1033.44</v>
          </cell>
          <cell r="F395">
            <v>480.52000000000322</v>
          </cell>
          <cell r="G395">
            <v>672.73</v>
          </cell>
        </row>
        <row r="396">
          <cell r="B396">
            <v>392</v>
          </cell>
          <cell r="C396">
            <v>740.05999999999744</v>
          </cell>
          <cell r="D396">
            <v>1036.08</v>
          </cell>
          <cell r="F396">
            <v>481.75000000000324</v>
          </cell>
          <cell r="G396">
            <v>674.45</v>
          </cell>
        </row>
        <row r="397">
          <cell r="B397">
            <v>393</v>
          </cell>
          <cell r="C397">
            <v>741.94999999999743</v>
          </cell>
          <cell r="D397">
            <v>1038.73</v>
          </cell>
          <cell r="F397">
            <v>482.98000000000326</v>
          </cell>
          <cell r="G397">
            <v>676.17</v>
          </cell>
        </row>
        <row r="398">
          <cell r="B398">
            <v>394</v>
          </cell>
          <cell r="C398">
            <v>743.83999999999742</v>
          </cell>
          <cell r="D398">
            <v>1041.3800000000001</v>
          </cell>
          <cell r="F398">
            <v>484.21000000000328</v>
          </cell>
          <cell r="G398">
            <v>677.89</v>
          </cell>
        </row>
        <row r="399">
          <cell r="B399">
            <v>395</v>
          </cell>
          <cell r="C399">
            <v>745.7299999999974</v>
          </cell>
          <cell r="D399">
            <v>1044.02</v>
          </cell>
          <cell r="F399">
            <v>485.44000000000329</v>
          </cell>
          <cell r="G399">
            <v>679.62</v>
          </cell>
        </row>
        <row r="400">
          <cell r="B400">
            <v>396</v>
          </cell>
          <cell r="C400">
            <v>747.61999999999739</v>
          </cell>
          <cell r="D400">
            <v>1046.67</v>
          </cell>
          <cell r="F400">
            <v>486.67000000000331</v>
          </cell>
          <cell r="G400">
            <v>681.34</v>
          </cell>
        </row>
        <row r="401">
          <cell r="B401">
            <v>397</v>
          </cell>
          <cell r="C401">
            <v>749.50999999999738</v>
          </cell>
          <cell r="D401">
            <v>1049.31</v>
          </cell>
          <cell r="F401">
            <v>487.90000000000333</v>
          </cell>
          <cell r="G401">
            <v>683.06</v>
          </cell>
        </row>
        <row r="402">
          <cell r="B402">
            <v>398</v>
          </cell>
          <cell r="C402">
            <v>751.39999999999736</v>
          </cell>
          <cell r="D402">
            <v>1051.96</v>
          </cell>
          <cell r="F402">
            <v>489.13000000000335</v>
          </cell>
          <cell r="G402">
            <v>684.78</v>
          </cell>
        </row>
        <row r="403">
          <cell r="B403">
            <v>399</v>
          </cell>
          <cell r="C403">
            <v>753.28999999999735</v>
          </cell>
          <cell r="D403">
            <v>1054.6099999999999</v>
          </cell>
          <cell r="F403">
            <v>490.36000000000337</v>
          </cell>
          <cell r="G403">
            <v>686.5</v>
          </cell>
        </row>
        <row r="404">
          <cell r="B404">
            <v>400</v>
          </cell>
          <cell r="C404">
            <v>755.17999999999734</v>
          </cell>
          <cell r="D404">
            <v>1057.25</v>
          </cell>
          <cell r="F404">
            <v>491.59000000000339</v>
          </cell>
          <cell r="G404">
            <v>688.23</v>
          </cell>
        </row>
        <row r="405">
          <cell r="B405">
            <v>401</v>
          </cell>
          <cell r="C405">
            <v>757.06999999999732</v>
          </cell>
          <cell r="D405">
            <v>1059.9000000000001</v>
          </cell>
          <cell r="F405">
            <v>492.8200000000034</v>
          </cell>
          <cell r="G405">
            <v>689.95</v>
          </cell>
        </row>
        <row r="406">
          <cell r="B406">
            <v>402</v>
          </cell>
          <cell r="C406">
            <v>758.95999999999731</v>
          </cell>
          <cell r="D406">
            <v>1062.54</v>
          </cell>
          <cell r="F406">
            <v>494.05000000000342</v>
          </cell>
          <cell r="G406">
            <v>691.67</v>
          </cell>
        </row>
        <row r="407">
          <cell r="B407">
            <v>403</v>
          </cell>
          <cell r="C407">
            <v>760.84999999999729</v>
          </cell>
          <cell r="D407">
            <v>1065.19</v>
          </cell>
          <cell r="F407">
            <v>495.28000000000344</v>
          </cell>
          <cell r="G407">
            <v>693.39</v>
          </cell>
        </row>
        <row r="408">
          <cell r="B408">
            <v>404</v>
          </cell>
          <cell r="C408">
            <v>762.73999999999728</v>
          </cell>
          <cell r="D408">
            <v>1067.8399999999999</v>
          </cell>
          <cell r="F408">
            <v>496.51000000000346</v>
          </cell>
          <cell r="G408">
            <v>695.11</v>
          </cell>
        </row>
        <row r="409">
          <cell r="B409">
            <v>405</v>
          </cell>
          <cell r="C409">
            <v>764.62999999999727</v>
          </cell>
          <cell r="D409">
            <v>1070.48</v>
          </cell>
          <cell r="F409">
            <v>497.74000000000348</v>
          </cell>
          <cell r="G409">
            <v>696.84</v>
          </cell>
        </row>
        <row r="410">
          <cell r="B410">
            <v>406</v>
          </cell>
          <cell r="C410">
            <v>766.51999999999725</v>
          </cell>
          <cell r="D410">
            <v>1073.1300000000001</v>
          </cell>
          <cell r="F410">
            <v>498.97000000000349</v>
          </cell>
          <cell r="G410">
            <v>698.56</v>
          </cell>
        </row>
        <row r="411">
          <cell r="B411">
            <v>407</v>
          </cell>
          <cell r="C411">
            <v>768.40999999999724</v>
          </cell>
          <cell r="D411">
            <v>1075.77</v>
          </cell>
          <cell r="F411">
            <v>500.20000000000351</v>
          </cell>
          <cell r="G411">
            <v>700.28</v>
          </cell>
        </row>
        <row r="412">
          <cell r="B412">
            <v>408</v>
          </cell>
          <cell r="C412">
            <v>770.29999999999723</v>
          </cell>
          <cell r="D412">
            <v>1078.42</v>
          </cell>
          <cell r="F412">
            <v>501.43000000000353</v>
          </cell>
          <cell r="G412">
            <v>702</v>
          </cell>
        </row>
        <row r="413">
          <cell r="B413">
            <v>409</v>
          </cell>
          <cell r="C413">
            <v>772.18999999999721</v>
          </cell>
          <cell r="D413">
            <v>1081.07</v>
          </cell>
          <cell r="F413">
            <v>502.66000000000355</v>
          </cell>
          <cell r="G413">
            <v>703.72</v>
          </cell>
        </row>
        <row r="414">
          <cell r="B414">
            <v>410</v>
          </cell>
          <cell r="C414">
            <v>774.0799999999972</v>
          </cell>
          <cell r="D414">
            <v>1083.71</v>
          </cell>
          <cell r="F414">
            <v>503.89000000000357</v>
          </cell>
          <cell r="G414">
            <v>705.45</v>
          </cell>
        </row>
        <row r="415">
          <cell r="B415">
            <v>411</v>
          </cell>
          <cell r="C415">
            <v>775.96999999999719</v>
          </cell>
          <cell r="D415">
            <v>1086.3599999999999</v>
          </cell>
          <cell r="F415">
            <v>505.12000000000359</v>
          </cell>
          <cell r="G415">
            <v>707.17</v>
          </cell>
        </row>
        <row r="416">
          <cell r="B416">
            <v>412</v>
          </cell>
          <cell r="C416">
            <v>777.85999999999717</v>
          </cell>
          <cell r="D416">
            <v>1089</v>
          </cell>
          <cell r="F416">
            <v>506.3500000000036</v>
          </cell>
          <cell r="G416">
            <v>708.89</v>
          </cell>
        </row>
        <row r="417">
          <cell r="B417">
            <v>413</v>
          </cell>
          <cell r="C417">
            <v>779.74999999999716</v>
          </cell>
          <cell r="D417">
            <v>1091.6500000000001</v>
          </cell>
          <cell r="F417">
            <v>507.58000000000362</v>
          </cell>
          <cell r="G417">
            <v>710.61</v>
          </cell>
        </row>
        <row r="418">
          <cell r="B418">
            <v>414</v>
          </cell>
          <cell r="C418">
            <v>781.63999999999714</v>
          </cell>
          <cell r="D418">
            <v>1094.3</v>
          </cell>
          <cell r="F418">
            <v>508.81000000000364</v>
          </cell>
          <cell r="G418">
            <v>712.33</v>
          </cell>
        </row>
        <row r="419">
          <cell r="B419">
            <v>415</v>
          </cell>
          <cell r="C419">
            <v>783.52999999999713</v>
          </cell>
          <cell r="D419">
            <v>1096.94</v>
          </cell>
          <cell r="F419">
            <v>510.04000000000366</v>
          </cell>
          <cell r="G419">
            <v>714.06</v>
          </cell>
        </row>
        <row r="420">
          <cell r="B420">
            <v>416</v>
          </cell>
          <cell r="C420">
            <v>785.41999999999712</v>
          </cell>
          <cell r="D420">
            <v>1099.5899999999999</v>
          </cell>
          <cell r="F420">
            <v>511.27000000000368</v>
          </cell>
          <cell r="G420">
            <v>715.78</v>
          </cell>
        </row>
        <row r="421">
          <cell r="B421">
            <v>417</v>
          </cell>
          <cell r="C421">
            <v>787.3099999999971</v>
          </cell>
          <cell r="D421">
            <v>1102.23</v>
          </cell>
          <cell r="F421">
            <v>512.50000000000364</v>
          </cell>
          <cell r="G421">
            <v>717.5</v>
          </cell>
        </row>
        <row r="422">
          <cell r="B422">
            <v>418</v>
          </cell>
          <cell r="C422">
            <v>789.19999999999709</v>
          </cell>
          <cell r="D422">
            <v>1104.8800000000001</v>
          </cell>
          <cell r="F422">
            <v>513.73000000000366</v>
          </cell>
          <cell r="G422">
            <v>719.22</v>
          </cell>
        </row>
        <row r="423">
          <cell r="B423">
            <v>419</v>
          </cell>
          <cell r="C423">
            <v>791.08999999999708</v>
          </cell>
          <cell r="D423">
            <v>1107.53</v>
          </cell>
          <cell r="F423">
            <v>514.96000000000367</v>
          </cell>
          <cell r="G423">
            <v>720.94</v>
          </cell>
        </row>
        <row r="424">
          <cell r="B424">
            <v>420</v>
          </cell>
          <cell r="C424">
            <v>792.97999999999706</v>
          </cell>
          <cell r="D424">
            <v>1110.17</v>
          </cell>
          <cell r="F424">
            <v>516.19000000000369</v>
          </cell>
          <cell r="G424">
            <v>722.67</v>
          </cell>
        </row>
        <row r="425">
          <cell r="B425">
            <v>421</v>
          </cell>
          <cell r="C425">
            <v>794.86999999999705</v>
          </cell>
          <cell r="D425">
            <v>1112.82</v>
          </cell>
          <cell r="F425">
            <v>517.42000000000371</v>
          </cell>
          <cell r="G425">
            <v>724.39</v>
          </cell>
        </row>
        <row r="426">
          <cell r="B426">
            <v>422</v>
          </cell>
          <cell r="C426">
            <v>796.75999999999704</v>
          </cell>
          <cell r="D426">
            <v>1115.46</v>
          </cell>
          <cell r="F426">
            <v>518.65000000000373</v>
          </cell>
          <cell r="G426">
            <v>726.11</v>
          </cell>
        </row>
        <row r="427">
          <cell r="B427">
            <v>423</v>
          </cell>
          <cell r="C427">
            <v>798.64999999999702</v>
          </cell>
          <cell r="D427">
            <v>1118.1099999999999</v>
          </cell>
          <cell r="F427">
            <v>519.88000000000375</v>
          </cell>
          <cell r="G427">
            <v>727.83</v>
          </cell>
        </row>
        <row r="428">
          <cell r="B428">
            <v>424</v>
          </cell>
          <cell r="C428">
            <v>800.53999999999701</v>
          </cell>
          <cell r="D428">
            <v>1120.76</v>
          </cell>
          <cell r="F428">
            <v>521.11000000000377</v>
          </cell>
          <cell r="G428">
            <v>729.55</v>
          </cell>
        </row>
        <row r="429">
          <cell r="B429">
            <v>425</v>
          </cell>
          <cell r="C429">
            <v>802.42999999999699</v>
          </cell>
          <cell r="D429">
            <v>1123.4000000000001</v>
          </cell>
          <cell r="F429">
            <v>522.34000000000378</v>
          </cell>
          <cell r="G429">
            <v>731.28</v>
          </cell>
        </row>
        <row r="430">
          <cell r="B430">
            <v>426</v>
          </cell>
          <cell r="C430">
            <v>804.31999999999698</v>
          </cell>
          <cell r="D430">
            <v>1126.05</v>
          </cell>
          <cell r="F430">
            <v>523.5700000000038</v>
          </cell>
          <cell r="G430">
            <v>733</v>
          </cell>
        </row>
        <row r="431">
          <cell r="B431">
            <v>427</v>
          </cell>
          <cell r="C431">
            <v>806.20999999999697</v>
          </cell>
          <cell r="D431">
            <v>1128.69</v>
          </cell>
          <cell r="F431">
            <v>524.80000000000382</v>
          </cell>
          <cell r="G431">
            <v>734.72</v>
          </cell>
        </row>
        <row r="432">
          <cell r="B432">
            <v>428</v>
          </cell>
          <cell r="C432">
            <v>808.09999999999695</v>
          </cell>
          <cell r="D432">
            <v>1131.3399999999999</v>
          </cell>
          <cell r="F432">
            <v>526.03000000000384</v>
          </cell>
          <cell r="G432">
            <v>736.44</v>
          </cell>
        </row>
        <row r="433">
          <cell r="B433">
            <v>429</v>
          </cell>
          <cell r="C433">
            <v>809.98999999999694</v>
          </cell>
          <cell r="D433">
            <v>1133.99</v>
          </cell>
          <cell r="F433">
            <v>527.26000000000386</v>
          </cell>
          <cell r="G433">
            <v>738.16</v>
          </cell>
        </row>
        <row r="434">
          <cell r="B434">
            <v>430</v>
          </cell>
          <cell r="C434">
            <v>811.87999999999693</v>
          </cell>
          <cell r="D434">
            <v>1136.6300000000001</v>
          </cell>
          <cell r="F434">
            <v>528.49000000000387</v>
          </cell>
          <cell r="G434">
            <v>739.89</v>
          </cell>
        </row>
        <row r="435">
          <cell r="B435">
            <v>431</v>
          </cell>
          <cell r="C435">
            <v>813.76999999999691</v>
          </cell>
          <cell r="D435">
            <v>1139.28</v>
          </cell>
          <cell r="F435">
            <v>529.72000000000389</v>
          </cell>
          <cell r="G435">
            <v>741.61</v>
          </cell>
        </row>
        <row r="436">
          <cell r="B436">
            <v>432</v>
          </cell>
          <cell r="C436">
            <v>815.6599999999969</v>
          </cell>
          <cell r="D436">
            <v>1141.92</v>
          </cell>
          <cell r="F436">
            <v>530.95000000000391</v>
          </cell>
          <cell r="G436">
            <v>743.33</v>
          </cell>
        </row>
        <row r="437">
          <cell r="B437">
            <v>433</v>
          </cell>
          <cell r="C437">
            <v>817.54999999999688</v>
          </cell>
          <cell r="D437">
            <v>1144.57</v>
          </cell>
          <cell r="F437">
            <v>532.18000000000393</v>
          </cell>
          <cell r="G437">
            <v>745.05</v>
          </cell>
        </row>
        <row r="438">
          <cell r="B438">
            <v>434</v>
          </cell>
          <cell r="C438">
            <v>819.43999999999687</v>
          </cell>
          <cell r="D438">
            <v>1147.22</v>
          </cell>
          <cell r="F438">
            <v>533.41000000000395</v>
          </cell>
          <cell r="G438">
            <v>746.77</v>
          </cell>
        </row>
        <row r="439">
          <cell r="B439">
            <v>435</v>
          </cell>
          <cell r="C439">
            <v>821.32999999999686</v>
          </cell>
          <cell r="D439">
            <v>1149.8599999999999</v>
          </cell>
          <cell r="F439">
            <v>534.64000000000397</v>
          </cell>
          <cell r="G439">
            <v>748.5</v>
          </cell>
        </row>
        <row r="440">
          <cell r="B440">
            <v>436</v>
          </cell>
          <cell r="C440">
            <v>823.21999999999684</v>
          </cell>
          <cell r="D440">
            <v>1152.51</v>
          </cell>
          <cell r="F440">
            <v>535.87000000000398</v>
          </cell>
          <cell r="G440">
            <v>750.22</v>
          </cell>
        </row>
        <row r="441">
          <cell r="B441">
            <v>437</v>
          </cell>
          <cell r="C441">
            <v>825.10999999999683</v>
          </cell>
          <cell r="D441">
            <v>1155.1500000000001</v>
          </cell>
          <cell r="F441">
            <v>537.100000000004</v>
          </cell>
          <cell r="G441">
            <v>751.94</v>
          </cell>
        </row>
        <row r="442">
          <cell r="B442">
            <v>438</v>
          </cell>
          <cell r="C442">
            <v>826.99999999999682</v>
          </cell>
          <cell r="D442">
            <v>1157.8</v>
          </cell>
          <cell r="F442">
            <v>538.33000000000402</v>
          </cell>
          <cell r="G442">
            <v>753.66</v>
          </cell>
        </row>
        <row r="443">
          <cell r="B443">
            <v>439</v>
          </cell>
          <cell r="C443">
            <v>828.8899999999968</v>
          </cell>
          <cell r="D443">
            <v>1160.45</v>
          </cell>
          <cell r="F443">
            <v>539.56000000000404</v>
          </cell>
          <cell r="G443">
            <v>755.38</v>
          </cell>
        </row>
        <row r="444">
          <cell r="B444">
            <v>440</v>
          </cell>
          <cell r="C444">
            <v>830.77999999999679</v>
          </cell>
          <cell r="D444">
            <v>1163.0899999999999</v>
          </cell>
          <cell r="F444">
            <v>540.79000000000406</v>
          </cell>
          <cell r="G444">
            <v>757.11</v>
          </cell>
        </row>
        <row r="445">
          <cell r="B445">
            <v>441</v>
          </cell>
          <cell r="C445">
            <v>832.66999999999678</v>
          </cell>
          <cell r="D445">
            <v>1165.74</v>
          </cell>
          <cell r="F445">
            <v>542.02000000000407</v>
          </cell>
          <cell r="G445">
            <v>758.83</v>
          </cell>
        </row>
        <row r="446">
          <cell r="B446">
            <v>442</v>
          </cell>
          <cell r="C446">
            <v>834.55999999999676</v>
          </cell>
          <cell r="D446">
            <v>1168.3800000000001</v>
          </cell>
          <cell r="F446">
            <v>543.25000000000409</v>
          </cell>
          <cell r="G446">
            <v>760.55</v>
          </cell>
        </row>
        <row r="447">
          <cell r="B447">
            <v>443</v>
          </cell>
          <cell r="C447">
            <v>836.44999999999675</v>
          </cell>
          <cell r="D447">
            <v>1171.03</v>
          </cell>
          <cell r="F447">
            <v>544.48000000000411</v>
          </cell>
          <cell r="G447">
            <v>762.27</v>
          </cell>
        </row>
        <row r="448">
          <cell r="B448">
            <v>444</v>
          </cell>
          <cell r="C448">
            <v>838.33999999999673</v>
          </cell>
          <cell r="D448">
            <v>1173.68</v>
          </cell>
          <cell r="F448">
            <v>545.71000000000413</v>
          </cell>
          <cell r="G448">
            <v>763.99</v>
          </cell>
        </row>
        <row r="449">
          <cell r="B449">
            <v>445</v>
          </cell>
          <cell r="C449">
            <v>840.22999999999672</v>
          </cell>
          <cell r="D449">
            <v>1176.32</v>
          </cell>
          <cell r="F449">
            <v>546.94000000000415</v>
          </cell>
          <cell r="G449">
            <v>765.72</v>
          </cell>
        </row>
        <row r="450">
          <cell r="B450">
            <v>446</v>
          </cell>
          <cell r="C450">
            <v>842.11999999999671</v>
          </cell>
          <cell r="D450">
            <v>1178.97</v>
          </cell>
          <cell r="F450">
            <v>548.17000000000417</v>
          </cell>
          <cell r="G450">
            <v>767.44</v>
          </cell>
        </row>
        <row r="451">
          <cell r="B451">
            <v>447</v>
          </cell>
          <cell r="C451">
            <v>844.00999999999669</v>
          </cell>
          <cell r="D451">
            <v>1181.6099999999999</v>
          </cell>
          <cell r="F451">
            <v>549.40000000000418</v>
          </cell>
          <cell r="G451">
            <v>769.16</v>
          </cell>
        </row>
        <row r="452">
          <cell r="B452">
            <v>448</v>
          </cell>
          <cell r="C452">
            <v>845.89999999999668</v>
          </cell>
          <cell r="D452">
            <v>1184.26</v>
          </cell>
          <cell r="F452">
            <v>550.6300000000042</v>
          </cell>
          <cell r="G452">
            <v>770.88</v>
          </cell>
        </row>
        <row r="453">
          <cell r="B453">
            <v>449</v>
          </cell>
          <cell r="C453">
            <v>847.78999999999667</v>
          </cell>
          <cell r="D453">
            <v>1186.9100000000001</v>
          </cell>
          <cell r="F453">
            <v>551.86000000000422</v>
          </cell>
          <cell r="G453">
            <v>772.6</v>
          </cell>
        </row>
        <row r="454">
          <cell r="B454">
            <v>450</v>
          </cell>
          <cell r="C454">
            <v>849.67999999999665</v>
          </cell>
          <cell r="D454">
            <v>1189.55</v>
          </cell>
          <cell r="F454">
            <v>553.09000000000424</v>
          </cell>
          <cell r="G454">
            <v>774.33</v>
          </cell>
        </row>
        <row r="455">
          <cell r="B455">
            <v>451</v>
          </cell>
          <cell r="C455">
            <v>851.56999999999664</v>
          </cell>
          <cell r="D455">
            <v>1192.2</v>
          </cell>
          <cell r="F455">
            <v>554.32000000000426</v>
          </cell>
          <cell r="G455">
            <v>776.05</v>
          </cell>
        </row>
        <row r="456">
          <cell r="B456">
            <v>452</v>
          </cell>
          <cell r="C456">
            <v>853.45999999999663</v>
          </cell>
          <cell r="D456">
            <v>1194.8399999999999</v>
          </cell>
          <cell r="F456">
            <v>555.55000000000427</v>
          </cell>
          <cell r="G456">
            <v>777.77</v>
          </cell>
        </row>
        <row r="457">
          <cell r="B457">
            <v>453</v>
          </cell>
          <cell r="C457">
            <v>855.34999999999661</v>
          </cell>
          <cell r="D457">
            <v>1197.49</v>
          </cell>
          <cell r="F457">
            <v>556.78000000000429</v>
          </cell>
          <cell r="G457">
            <v>779.49</v>
          </cell>
        </row>
        <row r="458">
          <cell r="B458">
            <v>454</v>
          </cell>
          <cell r="C458">
            <v>857.2399999999966</v>
          </cell>
          <cell r="D458">
            <v>1200.1400000000001</v>
          </cell>
          <cell r="F458">
            <v>558.01000000000431</v>
          </cell>
          <cell r="G458">
            <v>781.21</v>
          </cell>
        </row>
        <row r="459">
          <cell r="B459">
            <v>455</v>
          </cell>
          <cell r="C459">
            <v>859.12999999999658</v>
          </cell>
          <cell r="D459">
            <v>1202.78</v>
          </cell>
          <cell r="F459">
            <v>559.24000000000433</v>
          </cell>
          <cell r="G459">
            <v>782.94</v>
          </cell>
        </row>
        <row r="460">
          <cell r="B460">
            <v>456</v>
          </cell>
          <cell r="C460">
            <v>861.01999999999657</v>
          </cell>
          <cell r="D460">
            <v>1205.43</v>
          </cell>
          <cell r="F460">
            <v>560.47000000000435</v>
          </cell>
          <cell r="G460">
            <v>784.66</v>
          </cell>
        </row>
        <row r="461">
          <cell r="B461">
            <v>457</v>
          </cell>
          <cell r="C461">
            <v>862.90999999999656</v>
          </cell>
          <cell r="D461">
            <v>1208.07</v>
          </cell>
          <cell r="F461">
            <v>561.70000000000437</v>
          </cell>
          <cell r="G461">
            <v>786.38</v>
          </cell>
        </row>
        <row r="462">
          <cell r="B462">
            <v>458</v>
          </cell>
          <cell r="C462">
            <v>864.79999999999654</v>
          </cell>
          <cell r="D462">
            <v>1210.72</v>
          </cell>
          <cell r="F462">
            <v>562.93000000000438</v>
          </cell>
          <cell r="G462">
            <v>788.1</v>
          </cell>
        </row>
        <row r="463">
          <cell r="B463">
            <v>459</v>
          </cell>
          <cell r="C463">
            <v>866.68999999999653</v>
          </cell>
          <cell r="D463">
            <v>1213.3699999999999</v>
          </cell>
          <cell r="F463">
            <v>564.1600000000044</v>
          </cell>
          <cell r="G463">
            <v>789.82</v>
          </cell>
        </row>
        <row r="464">
          <cell r="B464">
            <v>460</v>
          </cell>
          <cell r="C464">
            <v>868.57999999999652</v>
          </cell>
          <cell r="D464">
            <v>1216.01</v>
          </cell>
          <cell r="F464">
            <v>565.39000000000442</v>
          </cell>
          <cell r="G464">
            <v>791.55</v>
          </cell>
        </row>
        <row r="465">
          <cell r="B465">
            <v>461</v>
          </cell>
          <cell r="C465">
            <v>870.4699999999965</v>
          </cell>
          <cell r="D465">
            <v>1218.6600000000001</v>
          </cell>
          <cell r="F465">
            <v>566.62000000000444</v>
          </cell>
          <cell r="G465">
            <v>793.27</v>
          </cell>
        </row>
        <row r="466">
          <cell r="B466">
            <v>462</v>
          </cell>
          <cell r="C466">
            <v>872.35999999999649</v>
          </cell>
          <cell r="D466">
            <v>1221.3</v>
          </cell>
          <cell r="F466">
            <v>567.85000000000446</v>
          </cell>
          <cell r="G466">
            <v>794.99</v>
          </cell>
        </row>
        <row r="467">
          <cell r="B467">
            <v>463</v>
          </cell>
          <cell r="C467">
            <v>874.24999999999648</v>
          </cell>
          <cell r="D467">
            <v>1223.95</v>
          </cell>
          <cell r="F467">
            <v>569.08000000000447</v>
          </cell>
          <cell r="G467">
            <v>796.71</v>
          </cell>
        </row>
        <row r="468">
          <cell r="B468">
            <v>464</v>
          </cell>
          <cell r="C468">
            <v>876.13999999999646</v>
          </cell>
          <cell r="D468">
            <v>1226.5999999999999</v>
          </cell>
          <cell r="F468">
            <v>570.31000000000449</v>
          </cell>
          <cell r="G468">
            <v>798.43</v>
          </cell>
        </row>
        <row r="469">
          <cell r="B469">
            <v>465</v>
          </cell>
          <cell r="C469">
            <v>878.02999999999645</v>
          </cell>
          <cell r="D469">
            <v>1229.24</v>
          </cell>
          <cell r="F469">
            <v>571.54000000000451</v>
          </cell>
          <cell r="G469">
            <v>800.16</v>
          </cell>
        </row>
        <row r="470">
          <cell r="B470">
            <v>466</v>
          </cell>
          <cell r="C470">
            <v>879.91999999999643</v>
          </cell>
          <cell r="D470">
            <v>1231.8900000000001</v>
          </cell>
          <cell r="F470">
            <v>572.77000000000453</v>
          </cell>
          <cell r="G470">
            <v>801.88</v>
          </cell>
        </row>
        <row r="471">
          <cell r="B471">
            <v>467</v>
          </cell>
          <cell r="C471">
            <v>881.80999999999642</v>
          </cell>
          <cell r="D471">
            <v>1234.53</v>
          </cell>
          <cell r="F471">
            <v>574.00000000000455</v>
          </cell>
          <cell r="G471">
            <v>803.6</v>
          </cell>
        </row>
        <row r="472">
          <cell r="B472">
            <v>468</v>
          </cell>
          <cell r="C472">
            <v>883.69999999999641</v>
          </cell>
          <cell r="D472">
            <v>1237.18</v>
          </cell>
          <cell r="F472">
            <v>575.23000000000457</v>
          </cell>
          <cell r="G472">
            <v>805.32</v>
          </cell>
        </row>
        <row r="473">
          <cell r="B473">
            <v>469</v>
          </cell>
          <cell r="C473">
            <v>885.58999999999639</v>
          </cell>
          <cell r="D473">
            <v>1239.83</v>
          </cell>
          <cell r="F473">
            <v>576.46000000000458</v>
          </cell>
          <cell r="G473">
            <v>807.04</v>
          </cell>
        </row>
        <row r="474">
          <cell r="B474">
            <v>470</v>
          </cell>
          <cell r="C474">
            <v>887.47999999999638</v>
          </cell>
          <cell r="D474">
            <v>1242.47</v>
          </cell>
          <cell r="F474">
            <v>577.6900000000046</v>
          </cell>
          <cell r="G474">
            <v>808.77</v>
          </cell>
        </row>
        <row r="475">
          <cell r="B475">
            <v>471</v>
          </cell>
          <cell r="C475">
            <v>889.36999999999637</v>
          </cell>
          <cell r="D475">
            <v>1245.1199999999999</v>
          </cell>
          <cell r="F475">
            <v>578.92000000000462</v>
          </cell>
          <cell r="G475">
            <v>810.49</v>
          </cell>
        </row>
        <row r="476">
          <cell r="B476">
            <v>472</v>
          </cell>
          <cell r="C476">
            <v>891.25999999999635</v>
          </cell>
          <cell r="D476">
            <v>1247.76</v>
          </cell>
          <cell r="F476">
            <v>580.15000000000464</v>
          </cell>
          <cell r="G476">
            <v>812.21</v>
          </cell>
        </row>
        <row r="477">
          <cell r="B477">
            <v>473</v>
          </cell>
          <cell r="C477">
            <v>893.14999999999634</v>
          </cell>
          <cell r="D477">
            <v>1250.4100000000001</v>
          </cell>
          <cell r="F477">
            <v>581.38000000000466</v>
          </cell>
          <cell r="G477">
            <v>813.93</v>
          </cell>
        </row>
        <row r="478">
          <cell r="B478">
            <v>474</v>
          </cell>
          <cell r="C478">
            <v>895.03999999999633</v>
          </cell>
          <cell r="D478">
            <v>1253.06</v>
          </cell>
          <cell r="F478">
            <v>582.61000000000467</v>
          </cell>
          <cell r="G478">
            <v>815.65</v>
          </cell>
        </row>
        <row r="479">
          <cell r="B479">
            <v>475</v>
          </cell>
          <cell r="C479">
            <v>896.92999999999631</v>
          </cell>
          <cell r="D479">
            <v>1255.7</v>
          </cell>
          <cell r="F479">
            <v>583.84000000000469</v>
          </cell>
          <cell r="G479">
            <v>817.38</v>
          </cell>
        </row>
        <row r="480">
          <cell r="B480">
            <v>476</v>
          </cell>
          <cell r="C480">
            <v>898.8199999999963</v>
          </cell>
          <cell r="D480">
            <v>1258.3499999999999</v>
          </cell>
          <cell r="F480">
            <v>585.07000000000471</v>
          </cell>
          <cell r="G480">
            <v>819.1</v>
          </cell>
        </row>
        <row r="481">
          <cell r="B481">
            <v>477</v>
          </cell>
          <cell r="C481">
            <v>900.70999999999628</v>
          </cell>
          <cell r="D481">
            <v>1260.99</v>
          </cell>
          <cell r="F481">
            <v>586.30000000000473</v>
          </cell>
          <cell r="G481">
            <v>820.82</v>
          </cell>
        </row>
        <row r="482">
          <cell r="B482">
            <v>478</v>
          </cell>
          <cell r="C482">
            <v>902.59999999999627</v>
          </cell>
          <cell r="D482">
            <v>1263.6400000000001</v>
          </cell>
          <cell r="F482">
            <v>587.53000000000475</v>
          </cell>
          <cell r="G482">
            <v>822.54</v>
          </cell>
        </row>
        <row r="483">
          <cell r="B483">
            <v>479</v>
          </cell>
          <cell r="C483">
            <v>904.48999999999626</v>
          </cell>
          <cell r="D483">
            <v>1266.29</v>
          </cell>
          <cell r="F483">
            <v>588.76000000000477</v>
          </cell>
          <cell r="G483">
            <v>824.26</v>
          </cell>
        </row>
        <row r="484">
          <cell r="B484">
            <v>480</v>
          </cell>
          <cell r="C484">
            <v>906.37999999999624</v>
          </cell>
          <cell r="D484">
            <v>1268.93</v>
          </cell>
          <cell r="F484">
            <v>589.99000000000478</v>
          </cell>
          <cell r="G484">
            <v>825.99</v>
          </cell>
        </row>
        <row r="485">
          <cell r="B485">
            <v>481</v>
          </cell>
          <cell r="C485">
            <v>908.26999999999623</v>
          </cell>
          <cell r="D485">
            <v>1271.58</v>
          </cell>
          <cell r="F485">
            <v>591.2200000000048</v>
          </cell>
          <cell r="G485">
            <v>827.71</v>
          </cell>
        </row>
        <row r="486">
          <cell r="B486">
            <v>482</v>
          </cell>
          <cell r="C486">
            <v>910.15999999999622</v>
          </cell>
          <cell r="D486">
            <v>1274.22</v>
          </cell>
          <cell r="F486">
            <v>592.45000000000482</v>
          </cell>
          <cell r="G486">
            <v>829.43</v>
          </cell>
        </row>
        <row r="487">
          <cell r="B487">
            <v>483</v>
          </cell>
          <cell r="C487">
            <v>912.0499999999962</v>
          </cell>
          <cell r="D487">
            <v>1276.8699999999999</v>
          </cell>
          <cell r="F487">
            <v>593.68000000000484</v>
          </cell>
          <cell r="G487">
            <v>831.15</v>
          </cell>
        </row>
        <row r="488">
          <cell r="B488">
            <v>484</v>
          </cell>
          <cell r="C488">
            <v>913.93999999999619</v>
          </cell>
          <cell r="D488">
            <v>1279.52</v>
          </cell>
          <cell r="F488">
            <v>594.91000000000486</v>
          </cell>
          <cell r="G488">
            <v>832.87</v>
          </cell>
        </row>
        <row r="489">
          <cell r="B489">
            <v>485</v>
          </cell>
          <cell r="C489">
            <v>915.82999999999618</v>
          </cell>
          <cell r="D489">
            <v>1282.1600000000001</v>
          </cell>
          <cell r="F489">
            <v>596.14000000000487</v>
          </cell>
          <cell r="G489">
            <v>834.6</v>
          </cell>
        </row>
        <row r="490">
          <cell r="B490">
            <v>486</v>
          </cell>
          <cell r="C490">
            <v>917.71999999999616</v>
          </cell>
          <cell r="D490">
            <v>1284.81</v>
          </cell>
          <cell r="F490">
            <v>597.37000000000489</v>
          </cell>
          <cell r="G490">
            <v>836.32</v>
          </cell>
        </row>
        <row r="491">
          <cell r="B491">
            <v>487</v>
          </cell>
          <cell r="C491">
            <v>919.60999999999615</v>
          </cell>
          <cell r="D491">
            <v>1287.45</v>
          </cell>
          <cell r="F491">
            <v>598.60000000000491</v>
          </cell>
          <cell r="G491">
            <v>838.04</v>
          </cell>
        </row>
        <row r="492">
          <cell r="B492">
            <v>488</v>
          </cell>
          <cell r="C492">
            <v>921.49999999999613</v>
          </cell>
          <cell r="D492">
            <v>1290.0999999999999</v>
          </cell>
          <cell r="F492">
            <v>599.83000000000493</v>
          </cell>
          <cell r="G492">
            <v>839.76</v>
          </cell>
        </row>
        <row r="493">
          <cell r="B493">
            <v>489</v>
          </cell>
          <cell r="C493">
            <v>923.38999999999612</v>
          </cell>
          <cell r="D493">
            <v>1292.75</v>
          </cell>
          <cell r="F493">
            <v>601.06000000000495</v>
          </cell>
          <cell r="G493">
            <v>841.48</v>
          </cell>
        </row>
        <row r="494">
          <cell r="B494">
            <v>490</v>
          </cell>
          <cell r="C494">
            <v>925.27999999999611</v>
          </cell>
          <cell r="D494">
            <v>1295.3900000000001</v>
          </cell>
          <cell r="F494">
            <v>602.29000000000497</v>
          </cell>
          <cell r="G494">
            <v>843.21</v>
          </cell>
        </row>
        <row r="495">
          <cell r="B495">
            <v>491</v>
          </cell>
          <cell r="C495">
            <v>927.16999999999609</v>
          </cell>
          <cell r="D495">
            <v>1298.04</v>
          </cell>
          <cell r="F495">
            <v>603.52000000000498</v>
          </cell>
          <cell r="G495">
            <v>844.93</v>
          </cell>
        </row>
        <row r="496">
          <cell r="B496">
            <v>492</v>
          </cell>
          <cell r="C496">
            <v>929.05999999999608</v>
          </cell>
          <cell r="D496">
            <v>1300.68</v>
          </cell>
          <cell r="F496">
            <v>604.750000000005</v>
          </cell>
          <cell r="G496">
            <v>846.65</v>
          </cell>
        </row>
        <row r="497">
          <cell r="B497">
            <v>493</v>
          </cell>
          <cell r="C497">
            <v>930.94999999999607</v>
          </cell>
          <cell r="D497">
            <v>1303.33</v>
          </cell>
          <cell r="F497">
            <v>605.98000000000502</v>
          </cell>
          <cell r="G497">
            <v>848.37</v>
          </cell>
        </row>
        <row r="498">
          <cell r="B498">
            <v>494</v>
          </cell>
          <cell r="C498">
            <v>932.83999999999605</v>
          </cell>
          <cell r="D498">
            <v>1305.98</v>
          </cell>
          <cell r="F498">
            <v>607.21000000000504</v>
          </cell>
          <cell r="G498">
            <v>850.09</v>
          </cell>
        </row>
        <row r="499">
          <cell r="B499">
            <v>495</v>
          </cell>
          <cell r="C499">
            <v>934.72999999999604</v>
          </cell>
          <cell r="D499">
            <v>1308.6199999999999</v>
          </cell>
          <cell r="F499">
            <v>608.44000000000506</v>
          </cell>
          <cell r="G499">
            <v>851.82</v>
          </cell>
        </row>
        <row r="500">
          <cell r="B500">
            <v>496</v>
          </cell>
          <cell r="C500">
            <v>936.61999999999603</v>
          </cell>
          <cell r="D500">
            <v>1311.27</v>
          </cell>
          <cell r="F500">
            <v>609.67000000000507</v>
          </cell>
          <cell r="G500">
            <v>853.54</v>
          </cell>
        </row>
        <row r="501">
          <cell r="B501">
            <v>497</v>
          </cell>
          <cell r="C501">
            <v>938.50999999999601</v>
          </cell>
          <cell r="D501">
            <v>1313.91</v>
          </cell>
          <cell r="F501">
            <v>610.90000000000509</v>
          </cell>
          <cell r="G501">
            <v>855.26</v>
          </cell>
        </row>
        <row r="502">
          <cell r="B502">
            <v>498</v>
          </cell>
          <cell r="C502">
            <v>940.399999999996</v>
          </cell>
          <cell r="D502">
            <v>1316.56</v>
          </cell>
          <cell r="F502">
            <v>612.13000000000511</v>
          </cell>
          <cell r="G502">
            <v>856.98</v>
          </cell>
        </row>
        <row r="503">
          <cell r="B503">
            <v>499</v>
          </cell>
          <cell r="C503">
            <v>942.28999999999598</v>
          </cell>
          <cell r="D503">
            <v>1319.21</v>
          </cell>
          <cell r="F503">
            <v>613.36000000000513</v>
          </cell>
          <cell r="G503">
            <v>858.7</v>
          </cell>
        </row>
        <row r="504">
          <cell r="B504">
            <v>500</v>
          </cell>
          <cell r="C504">
            <v>944.17999999999597</v>
          </cell>
          <cell r="D504">
            <v>1321.85</v>
          </cell>
          <cell r="F504">
            <v>614.59000000000515</v>
          </cell>
          <cell r="G504">
            <v>860.43</v>
          </cell>
        </row>
        <row r="505">
          <cell r="B505">
            <v>501</v>
          </cell>
          <cell r="C505">
            <v>946.06999999999596</v>
          </cell>
          <cell r="D505">
            <v>1324.5</v>
          </cell>
          <cell r="F505">
            <v>615.82000000000517</v>
          </cell>
          <cell r="G505">
            <v>862.15</v>
          </cell>
        </row>
        <row r="506">
          <cell r="B506">
            <v>502</v>
          </cell>
          <cell r="C506">
            <v>947.95999999999594</v>
          </cell>
          <cell r="D506">
            <v>1327.14</v>
          </cell>
          <cell r="F506">
            <v>617.05000000000518</v>
          </cell>
          <cell r="G506">
            <v>863.87</v>
          </cell>
        </row>
        <row r="507">
          <cell r="B507">
            <v>503</v>
          </cell>
          <cell r="C507">
            <v>949.84999999999593</v>
          </cell>
          <cell r="D507">
            <v>1329.79</v>
          </cell>
          <cell r="F507">
            <v>618.2800000000052</v>
          </cell>
          <cell r="G507">
            <v>865.59</v>
          </cell>
        </row>
        <row r="508">
          <cell r="B508">
            <v>504</v>
          </cell>
          <cell r="C508">
            <v>951.73999999999592</v>
          </cell>
          <cell r="D508">
            <v>1332.44</v>
          </cell>
          <cell r="F508">
            <v>619.51000000000522</v>
          </cell>
          <cell r="G508">
            <v>867.31</v>
          </cell>
        </row>
        <row r="509">
          <cell r="B509">
            <v>505</v>
          </cell>
          <cell r="C509">
            <v>953.6299999999959</v>
          </cell>
          <cell r="D509">
            <v>1335.08</v>
          </cell>
          <cell r="F509">
            <v>620.74000000000524</v>
          </cell>
          <cell r="G509">
            <v>869.04</v>
          </cell>
        </row>
        <row r="510">
          <cell r="B510">
            <v>506</v>
          </cell>
          <cell r="C510">
            <v>955.51999999999589</v>
          </cell>
          <cell r="D510">
            <v>1337.73</v>
          </cell>
          <cell r="F510">
            <v>621.97000000000526</v>
          </cell>
          <cell r="G510">
            <v>870.76</v>
          </cell>
        </row>
        <row r="511">
          <cell r="B511">
            <v>507</v>
          </cell>
          <cell r="C511">
            <v>957.40999999999588</v>
          </cell>
          <cell r="D511">
            <v>1340.37</v>
          </cell>
          <cell r="F511">
            <v>623.20000000000528</v>
          </cell>
          <cell r="G511">
            <v>872.48</v>
          </cell>
        </row>
        <row r="512">
          <cell r="B512">
            <v>508</v>
          </cell>
          <cell r="C512">
            <v>959.29999999999586</v>
          </cell>
          <cell r="D512">
            <v>1343.02</v>
          </cell>
          <cell r="F512">
            <v>624.43000000000529</v>
          </cell>
          <cell r="G512">
            <v>874.2</v>
          </cell>
        </row>
        <row r="513">
          <cell r="B513">
            <v>509</v>
          </cell>
          <cell r="C513">
            <v>961.18999999999585</v>
          </cell>
          <cell r="D513">
            <v>1345.67</v>
          </cell>
          <cell r="F513">
            <v>625.66000000000531</v>
          </cell>
          <cell r="G513">
            <v>875.92</v>
          </cell>
        </row>
        <row r="514">
          <cell r="B514">
            <v>510</v>
          </cell>
          <cell r="C514">
            <v>963.07999999999583</v>
          </cell>
          <cell r="D514">
            <v>1348.31</v>
          </cell>
          <cell r="F514">
            <v>626.89000000000533</v>
          </cell>
          <cell r="G514">
            <v>877.65</v>
          </cell>
        </row>
        <row r="515">
          <cell r="B515">
            <v>511</v>
          </cell>
          <cell r="C515">
            <v>964.96999999999582</v>
          </cell>
          <cell r="D515">
            <v>1350.96</v>
          </cell>
          <cell r="F515">
            <v>628.12000000000535</v>
          </cell>
          <cell r="G515">
            <v>879.37</v>
          </cell>
        </row>
        <row r="516">
          <cell r="B516">
            <v>512</v>
          </cell>
          <cell r="C516">
            <v>966.85999999999581</v>
          </cell>
          <cell r="D516">
            <v>1353.6</v>
          </cell>
          <cell r="F516">
            <v>629.35000000000537</v>
          </cell>
          <cell r="G516">
            <v>881.09</v>
          </cell>
        </row>
        <row r="517">
          <cell r="B517">
            <v>513</v>
          </cell>
          <cell r="C517">
            <v>968.74999999999579</v>
          </cell>
          <cell r="D517">
            <v>1356.25</v>
          </cell>
          <cell r="F517">
            <v>630.58000000000538</v>
          </cell>
          <cell r="G517">
            <v>882.81</v>
          </cell>
        </row>
        <row r="518">
          <cell r="B518">
            <v>514</v>
          </cell>
          <cell r="C518">
            <v>970.63999999999578</v>
          </cell>
          <cell r="D518">
            <v>1358.9</v>
          </cell>
          <cell r="F518">
            <v>631.8100000000054</v>
          </cell>
          <cell r="G518">
            <v>884.53</v>
          </cell>
        </row>
        <row r="519">
          <cell r="B519">
            <v>515</v>
          </cell>
          <cell r="C519">
            <v>972.52999999999577</v>
          </cell>
          <cell r="D519">
            <v>1361.54</v>
          </cell>
          <cell r="F519">
            <v>633.04000000000542</v>
          </cell>
          <cell r="G519">
            <v>886.26</v>
          </cell>
        </row>
        <row r="520">
          <cell r="B520">
            <v>516</v>
          </cell>
          <cell r="C520">
            <v>974.41999999999575</v>
          </cell>
          <cell r="D520">
            <v>1364.19</v>
          </cell>
          <cell r="F520">
            <v>634.27000000000544</v>
          </cell>
          <cell r="G520">
            <v>887.98</v>
          </cell>
        </row>
        <row r="521">
          <cell r="B521">
            <v>517</v>
          </cell>
          <cell r="C521">
            <v>976.30999999999574</v>
          </cell>
          <cell r="D521">
            <v>1366.83</v>
          </cell>
          <cell r="F521">
            <v>635.50000000000546</v>
          </cell>
          <cell r="G521">
            <v>889.7</v>
          </cell>
        </row>
        <row r="522">
          <cell r="B522">
            <v>518</v>
          </cell>
          <cell r="C522">
            <v>978.19999999999573</v>
          </cell>
          <cell r="D522">
            <v>1369.48</v>
          </cell>
          <cell r="F522">
            <v>636.73000000000548</v>
          </cell>
          <cell r="G522">
            <v>891.42</v>
          </cell>
        </row>
        <row r="523">
          <cell r="B523">
            <v>519</v>
          </cell>
          <cell r="C523">
            <v>980.08999999999571</v>
          </cell>
          <cell r="D523">
            <v>1372.13</v>
          </cell>
          <cell r="F523">
            <v>637.96000000000549</v>
          </cell>
          <cell r="G523">
            <v>893.14</v>
          </cell>
        </row>
        <row r="524">
          <cell r="B524">
            <v>520</v>
          </cell>
          <cell r="C524">
            <v>981.9799999999957</v>
          </cell>
          <cell r="D524">
            <v>1374.77</v>
          </cell>
          <cell r="F524">
            <v>639.19000000000551</v>
          </cell>
          <cell r="G524">
            <v>894.87</v>
          </cell>
        </row>
        <row r="525">
          <cell r="B525">
            <v>521</v>
          </cell>
          <cell r="C525">
            <v>983.86999999999568</v>
          </cell>
          <cell r="D525">
            <v>1377.42</v>
          </cell>
          <cell r="F525">
            <v>640.42000000000553</v>
          </cell>
          <cell r="G525">
            <v>896.59</v>
          </cell>
        </row>
        <row r="526">
          <cell r="B526">
            <v>522</v>
          </cell>
          <cell r="C526">
            <v>985.75999999999567</v>
          </cell>
          <cell r="D526">
            <v>1380.06</v>
          </cell>
          <cell r="F526">
            <v>641.65000000000555</v>
          </cell>
          <cell r="G526">
            <v>898.31</v>
          </cell>
        </row>
        <row r="527">
          <cell r="B527">
            <v>523</v>
          </cell>
          <cell r="C527">
            <v>987.64999999999566</v>
          </cell>
          <cell r="D527">
            <v>1382.71</v>
          </cell>
          <cell r="F527">
            <v>642.88000000000557</v>
          </cell>
          <cell r="G527">
            <v>900.03</v>
          </cell>
        </row>
        <row r="528">
          <cell r="B528">
            <v>524</v>
          </cell>
          <cell r="C528">
            <v>989.53999999999564</v>
          </cell>
          <cell r="D528">
            <v>1385.36</v>
          </cell>
          <cell r="F528">
            <v>644.11000000000558</v>
          </cell>
          <cell r="G528">
            <v>901.75</v>
          </cell>
        </row>
        <row r="529">
          <cell r="B529">
            <v>525</v>
          </cell>
          <cell r="C529">
            <v>991.42999999999563</v>
          </cell>
          <cell r="D529">
            <v>1388</v>
          </cell>
          <cell r="F529">
            <v>645.3400000000056</v>
          </cell>
          <cell r="G529">
            <v>903.48</v>
          </cell>
        </row>
        <row r="530">
          <cell r="B530">
            <v>526</v>
          </cell>
          <cell r="C530">
            <v>993.31999999999562</v>
          </cell>
          <cell r="D530">
            <v>1390.65</v>
          </cell>
          <cell r="F530">
            <v>646.57000000000562</v>
          </cell>
          <cell r="G530">
            <v>905.2</v>
          </cell>
        </row>
        <row r="531">
          <cell r="B531">
            <v>527</v>
          </cell>
          <cell r="C531">
            <v>995.2099999999956</v>
          </cell>
          <cell r="D531">
            <v>1393.29</v>
          </cell>
          <cell r="F531">
            <v>647.80000000000564</v>
          </cell>
          <cell r="G531">
            <v>906.92</v>
          </cell>
        </row>
        <row r="532">
          <cell r="B532">
            <v>528</v>
          </cell>
          <cell r="C532">
            <v>997.09999999999559</v>
          </cell>
          <cell r="D532">
            <v>1395.94</v>
          </cell>
          <cell r="F532">
            <v>649.03000000000566</v>
          </cell>
          <cell r="G532">
            <v>908.64</v>
          </cell>
        </row>
        <row r="533">
          <cell r="B533">
            <v>529</v>
          </cell>
          <cell r="C533">
            <v>998.98999999999558</v>
          </cell>
          <cell r="D533">
            <v>1398.59</v>
          </cell>
          <cell r="F533">
            <v>650.26000000000568</v>
          </cell>
          <cell r="G533">
            <v>910.36</v>
          </cell>
        </row>
        <row r="534">
          <cell r="B534">
            <v>530</v>
          </cell>
          <cell r="C534">
            <v>1000.8799999999956</v>
          </cell>
          <cell r="D534">
            <v>1401.23</v>
          </cell>
          <cell r="F534">
            <v>651.49000000000569</v>
          </cell>
          <cell r="G534">
            <v>912.09</v>
          </cell>
        </row>
        <row r="535">
          <cell r="B535">
            <v>531</v>
          </cell>
          <cell r="C535">
            <v>1002.7699999999955</v>
          </cell>
          <cell r="D535">
            <v>1403.88</v>
          </cell>
          <cell r="F535">
            <v>652.72000000000571</v>
          </cell>
          <cell r="G535">
            <v>913.81</v>
          </cell>
        </row>
        <row r="536">
          <cell r="B536">
            <v>532</v>
          </cell>
          <cell r="C536">
            <v>1004.6599999999955</v>
          </cell>
          <cell r="D536">
            <v>1406.52</v>
          </cell>
          <cell r="F536">
            <v>653.95000000000573</v>
          </cell>
          <cell r="G536">
            <v>915.53</v>
          </cell>
        </row>
        <row r="537">
          <cell r="B537">
            <v>533</v>
          </cell>
          <cell r="C537">
            <v>1006.5499999999955</v>
          </cell>
          <cell r="D537">
            <v>1409.17</v>
          </cell>
          <cell r="F537">
            <v>655.18000000000575</v>
          </cell>
          <cell r="G537">
            <v>917.25</v>
          </cell>
        </row>
        <row r="538">
          <cell r="B538">
            <v>534</v>
          </cell>
          <cell r="C538">
            <v>1008.4399999999955</v>
          </cell>
          <cell r="D538">
            <v>1411.82</v>
          </cell>
          <cell r="F538">
            <v>656.41000000000577</v>
          </cell>
          <cell r="G538">
            <v>918.97</v>
          </cell>
        </row>
        <row r="539">
          <cell r="B539">
            <v>535</v>
          </cell>
          <cell r="C539">
            <v>1010.3299999999955</v>
          </cell>
          <cell r="D539">
            <v>1414.46</v>
          </cell>
          <cell r="F539">
            <v>657.64000000000578</v>
          </cell>
          <cell r="G539">
            <v>920.7</v>
          </cell>
        </row>
        <row r="540">
          <cell r="B540">
            <v>536</v>
          </cell>
          <cell r="C540">
            <v>1012.2199999999955</v>
          </cell>
          <cell r="D540">
            <v>1417.11</v>
          </cell>
          <cell r="F540">
            <v>658.8700000000058</v>
          </cell>
          <cell r="G540">
            <v>922.42</v>
          </cell>
        </row>
        <row r="541">
          <cell r="B541">
            <v>537</v>
          </cell>
          <cell r="C541">
            <v>1014.1099999999955</v>
          </cell>
          <cell r="D541">
            <v>1419.75</v>
          </cell>
          <cell r="F541">
            <v>660.10000000000582</v>
          </cell>
          <cell r="G541">
            <v>924.14</v>
          </cell>
        </row>
        <row r="542">
          <cell r="B542">
            <v>538</v>
          </cell>
          <cell r="C542">
            <v>1015.9999999999955</v>
          </cell>
          <cell r="D542">
            <v>1422.4</v>
          </cell>
          <cell r="F542">
            <v>661.33000000000584</v>
          </cell>
          <cell r="G542">
            <v>925.86</v>
          </cell>
        </row>
        <row r="543">
          <cell r="B543">
            <v>539</v>
          </cell>
          <cell r="C543">
            <v>1017.8899999999954</v>
          </cell>
          <cell r="D543">
            <v>1425.05</v>
          </cell>
          <cell r="F543">
            <v>662.56000000000586</v>
          </cell>
          <cell r="G543">
            <v>927.58</v>
          </cell>
        </row>
        <row r="544">
          <cell r="B544">
            <v>540</v>
          </cell>
          <cell r="C544">
            <v>1019.7799999999954</v>
          </cell>
          <cell r="D544">
            <v>1427.69</v>
          </cell>
          <cell r="F544">
            <v>663.79000000000588</v>
          </cell>
          <cell r="G544">
            <v>929.31</v>
          </cell>
        </row>
        <row r="545">
          <cell r="B545">
            <v>541</v>
          </cell>
          <cell r="C545">
            <v>1021.6699999999954</v>
          </cell>
          <cell r="D545">
            <v>1430.34</v>
          </cell>
          <cell r="F545">
            <v>665.02000000000589</v>
          </cell>
          <cell r="G545">
            <v>931.03</v>
          </cell>
        </row>
        <row r="546">
          <cell r="B546">
            <v>542</v>
          </cell>
          <cell r="C546">
            <v>1023.5599999999954</v>
          </cell>
          <cell r="D546">
            <v>1432.98</v>
          </cell>
          <cell r="F546">
            <v>666.25000000000591</v>
          </cell>
          <cell r="G546">
            <v>932.75</v>
          </cell>
        </row>
        <row r="547">
          <cell r="B547">
            <v>543</v>
          </cell>
          <cell r="C547">
            <v>1025.4499999999955</v>
          </cell>
          <cell r="D547">
            <v>1435.63</v>
          </cell>
          <cell r="F547">
            <v>667.48000000000593</v>
          </cell>
          <cell r="G547">
            <v>934.47</v>
          </cell>
        </row>
        <row r="548">
          <cell r="B548">
            <v>544</v>
          </cell>
          <cell r="C548">
            <v>1027.3399999999956</v>
          </cell>
          <cell r="D548">
            <v>1438.28</v>
          </cell>
          <cell r="F548">
            <v>668.71000000000595</v>
          </cell>
          <cell r="G548">
            <v>936.19</v>
          </cell>
        </row>
        <row r="549">
          <cell r="B549">
            <v>545</v>
          </cell>
          <cell r="C549">
            <v>1029.2299999999957</v>
          </cell>
          <cell r="D549">
            <v>1440.92</v>
          </cell>
          <cell r="F549">
            <v>669.94000000000597</v>
          </cell>
          <cell r="G549">
            <v>937.92</v>
          </cell>
        </row>
        <row r="550">
          <cell r="B550">
            <v>546</v>
          </cell>
          <cell r="C550">
            <v>1031.1199999999958</v>
          </cell>
          <cell r="D550">
            <v>1443.57</v>
          </cell>
          <cell r="F550">
            <v>671.17000000000598</v>
          </cell>
          <cell r="G550">
            <v>939.64</v>
          </cell>
        </row>
        <row r="551">
          <cell r="B551">
            <v>547</v>
          </cell>
          <cell r="C551">
            <v>1033.0099999999959</v>
          </cell>
          <cell r="D551">
            <v>1446.21</v>
          </cell>
          <cell r="F551">
            <v>672.400000000006</v>
          </cell>
          <cell r="G551">
            <v>941.36</v>
          </cell>
        </row>
        <row r="552">
          <cell r="B552">
            <v>548</v>
          </cell>
          <cell r="C552">
            <v>1034.899999999996</v>
          </cell>
          <cell r="D552">
            <v>1448.86</v>
          </cell>
          <cell r="F552">
            <v>673.63000000000602</v>
          </cell>
          <cell r="G552">
            <v>943.08</v>
          </cell>
        </row>
        <row r="553">
          <cell r="B553">
            <v>549</v>
          </cell>
          <cell r="C553">
            <v>1036.7899999999961</v>
          </cell>
          <cell r="D553">
            <v>1451.51</v>
          </cell>
          <cell r="F553">
            <v>674.86000000000604</v>
          </cell>
          <cell r="G553">
            <v>944.8</v>
          </cell>
        </row>
        <row r="554">
          <cell r="B554">
            <v>550</v>
          </cell>
          <cell r="C554">
            <v>1038.6799999999962</v>
          </cell>
          <cell r="D554">
            <v>1454.15</v>
          </cell>
          <cell r="F554">
            <v>676.09000000000606</v>
          </cell>
          <cell r="G554">
            <v>946.53</v>
          </cell>
        </row>
        <row r="555">
          <cell r="B555">
            <v>551</v>
          </cell>
          <cell r="C555">
            <v>1040.5699999999963</v>
          </cell>
          <cell r="D555">
            <v>1456.8</v>
          </cell>
          <cell r="F555">
            <v>677.32000000000608</v>
          </cell>
          <cell r="G555">
            <v>948.25</v>
          </cell>
        </row>
        <row r="556">
          <cell r="B556">
            <v>552</v>
          </cell>
          <cell r="C556">
            <v>1042.4599999999964</v>
          </cell>
          <cell r="D556">
            <v>1459.44</v>
          </cell>
          <cell r="F556">
            <v>678.55000000000609</v>
          </cell>
          <cell r="G556">
            <v>949.97</v>
          </cell>
        </row>
        <row r="557">
          <cell r="B557">
            <v>553</v>
          </cell>
          <cell r="C557">
            <v>1044.3499999999965</v>
          </cell>
          <cell r="D557">
            <v>1462.09</v>
          </cell>
          <cell r="F557">
            <v>679.78000000000611</v>
          </cell>
          <cell r="G557">
            <v>951.69</v>
          </cell>
        </row>
        <row r="558">
          <cell r="B558">
            <v>554</v>
          </cell>
          <cell r="C558">
            <v>1046.2399999999966</v>
          </cell>
          <cell r="D558">
            <v>1464.74</v>
          </cell>
          <cell r="F558">
            <v>681.01000000000613</v>
          </cell>
          <cell r="G558">
            <v>953.41</v>
          </cell>
        </row>
        <row r="559">
          <cell r="B559">
            <v>555</v>
          </cell>
          <cell r="C559">
            <v>1048.1299999999967</v>
          </cell>
          <cell r="D559">
            <v>1467.38</v>
          </cell>
          <cell r="F559">
            <v>682.24000000000615</v>
          </cell>
          <cell r="G559">
            <v>955.14</v>
          </cell>
        </row>
        <row r="560">
          <cell r="B560">
            <v>556</v>
          </cell>
          <cell r="C560">
            <v>1050.0199999999968</v>
          </cell>
          <cell r="D560">
            <v>1470.03</v>
          </cell>
          <cell r="F560">
            <v>683.47000000000617</v>
          </cell>
          <cell r="G560">
            <v>956.86</v>
          </cell>
        </row>
        <row r="561">
          <cell r="B561">
            <v>557</v>
          </cell>
          <cell r="C561">
            <v>1051.9099999999969</v>
          </cell>
          <cell r="D561">
            <v>1472.67</v>
          </cell>
          <cell r="F561">
            <v>684.70000000000618</v>
          </cell>
          <cell r="G561">
            <v>958.58</v>
          </cell>
        </row>
        <row r="562">
          <cell r="B562">
            <v>558</v>
          </cell>
          <cell r="C562">
            <v>1053.799999999997</v>
          </cell>
          <cell r="D562">
            <v>1475.32</v>
          </cell>
          <cell r="F562">
            <v>685.9300000000062</v>
          </cell>
          <cell r="G562">
            <v>960.3</v>
          </cell>
        </row>
        <row r="563">
          <cell r="B563">
            <v>559</v>
          </cell>
          <cell r="C563">
            <v>1055.6899999999971</v>
          </cell>
          <cell r="D563">
            <v>1477.97</v>
          </cell>
          <cell r="F563">
            <v>687.16000000000622</v>
          </cell>
          <cell r="G563">
            <v>962.02</v>
          </cell>
        </row>
        <row r="564">
          <cell r="B564">
            <v>560</v>
          </cell>
          <cell r="C564">
            <v>1057.5799999999972</v>
          </cell>
          <cell r="D564">
            <v>1480.61</v>
          </cell>
          <cell r="F564">
            <v>688.39000000000624</v>
          </cell>
          <cell r="G564">
            <v>963.75</v>
          </cell>
        </row>
        <row r="565">
          <cell r="B565">
            <v>561</v>
          </cell>
          <cell r="C565">
            <v>1059.4699999999973</v>
          </cell>
          <cell r="D565">
            <v>1483.26</v>
          </cell>
          <cell r="F565">
            <v>689.62000000000626</v>
          </cell>
          <cell r="G565">
            <v>965.47</v>
          </cell>
        </row>
        <row r="566">
          <cell r="B566">
            <v>562</v>
          </cell>
          <cell r="C566">
            <v>1061.3599999999974</v>
          </cell>
          <cell r="D566">
            <v>1485.9</v>
          </cell>
          <cell r="F566">
            <v>690.85000000000628</v>
          </cell>
          <cell r="G566">
            <v>967.19</v>
          </cell>
        </row>
        <row r="567">
          <cell r="B567">
            <v>563</v>
          </cell>
          <cell r="C567">
            <v>1063.2499999999975</v>
          </cell>
          <cell r="D567">
            <v>1488.55</v>
          </cell>
          <cell r="F567">
            <v>692.08000000000629</v>
          </cell>
          <cell r="G567">
            <v>968.91</v>
          </cell>
        </row>
        <row r="568">
          <cell r="B568">
            <v>564</v>
          </cell>
          <cell r="C568">
            <v>1065.1399999999976</v>
          </cell>
          <cell r="D568">
            <v>1491.2</v>
          </cell>
          <cell r="F568">
            <v>693.31000000000631</v>
          </cell>
          <cell r="G568">
            <v>970.63</v>
          </cell>
        </row>
        <row r="569">
          <cell r="B569">
            <v>565</v>
          </cell>
          <cell r="C569">
            <v>1067.0299999999977</v>
          </cell>
          <cell r="D569">
            <v>1493.84</v>
          </cell>
          <cell r="F569">
            <v>694.54000000000633</v>
          </cell>
          <cell r="G569">
            <v>972.36</v>
          </cell>
        </row>
        <row r="570">
          <cell r="B570">
            <v>566</v>
          </cell>
          <cell r="C570">
            <v>1068.9199999999978</v>
          </cell>
          <cell r="D570">
            <v>1496.49</v>
          </cell>
          <cell r="F570">
            <v>695.77000000000635</v>
          </cell>
          <cell r="G570">
            <v>974.08</v>
          </cell>
        </row>
        <row r="571">
          <cell r="B571">
            <v>567</v>
          </cell>
          <cell r="C571">
            <v>1070.8099999999979</v>
          </cell>
          <cell r="D571">
            <v>1499.13</v>
          </cell>
          <cell r="F571">
            <v>697.00000000000637</v>
          </cell>
          <cell r="G571">
            <v>975.8</v>
          </cell>
        </row>
        <row r="572">
          <cell r="B572">
            <v>568</v>
          </cell>
          <cell r="C572">
            <v>1072.699999999998</v>
          </cell>
          <cell r="D572">
            <v>1501.78</v>
          </cell>
          <cell r="F572">
            <v>698.23000000000638</v>
          </cell>
          <cell r="G572">
            <v>977.52</v>
          </cell>
        </row>
        <row r="573">
          <cell r="B573">
            <v>569</v>
          </cell>
          <cell r="C573">
            <v>1074.5899999999981</v>
          </cell>
          <cell r="D573">
            <v>1504.43</v>
          </cell>
          <cell r="F573">
            <v>699.4600000000064</v>
          </cell>
          <cell r="G573">
            <v>979.24</v>
          </cell>
        </row>
        <row r="574">
          <cell r="B574">
            <v>570</v>
          </cell>
          <cell r="C574">
            <v>1076.4799999999982</v>
          </cell>
          <cell r="D574">
            <v>1507.07</v>
          </cell>
          <cell r="F574">
            <v>700.69000000000642</v>
          </cell>
          <cell r="G574">
            <v>980.97</v>
          </cell>
        </row>
        <row r="575">
          <cell r="B575">
            <v>571</v>
          </cell>
          <cell r="C575">
            <v>1078.3699999999983</v>
          </cell>
          <cell r="D575">
            <v>1509.72</v>
          </cell>
          <cell r="F575">
            <v>701.92000000000644</v>
          </cell>
          <cell r="G575">
            <v>982.69</v>
          </cell>
        </row>
        <row r="576">
          <cell r="B576">
            <v>572</v>
          </cell>
          <cell r="C576">
            <v>1080.2599999999984</v>
          </cell>
          <cell r="D576">
            <v>1512.36</v>
          </cell>
          <cell r="F576">
            <v>703.15000000000646</v>
          </cell>
          <cell r="G576">
            <v>984.41</v>
          </cell>
        </row>
        <row r="577">
          <cell r="B577">
            <v>573</v>
          </cell>
          <cell r="C577">
            <v>1082.1499999999985</v>
          </cell>
          <cell r="D577">
            <v>1515.01</v>
          </cell>
          <cell r="F577">
            <v>704.38000000000648</v>
          </cell>
          <cell r="G577">
            <v>986.13</v>
          </cell>
        </row>
        <row r="578">
          <cell r="B578">
            <v>574</v>
          </cell>
          <cell r="C578">
            <v>1084.0399999999986</v>
          </cell>
          <cell r="D578">
            <v>1517.66</v>
          </cell>
          <cell r="F578">
            <v>705.61000000000649</v>
          </cell>
          <cell r="G578">
            <v>987.85</v>
          </cell>
        </row>
        <row r="579">
          <cell r="B579">
            <v>575</v>
          </cell>
          <cell r="C579">
            <v>1085.9299999999987</v>
          </cell>
          <cell r="D579">
            <v>1520.3</v>
          </cell>
          <cell r="F579">
            <v>706.84000000000651</v>
          </cell>
          <cell r="G579">
            <v>989.58</v>
          </cell>
        </row>
        <row r="580">
          <cell r="B580">
            <v>576</v>
          </cell>
          <cell r="C580">
            <v>1087.8199999999988</v>
          </cell>
          <cell r="D580">
            <v>1522.95</v>
          </cell>
          <cell r="F580">
            <v>708.07000000000653</v>
          </cell>
          <cell r="G580">
            <v>991.3</v>
          </cell>
        </row>
        <row r="581">
          <cell r="B581">
            <v>577</v>
          </cell>
          <cell r="C581">
            <v>1089.7099999999989</v>
          </cell>
          <cell r="D581">
            <v>1525.59</v>
          </cell>
          <cell r="F581">
            <v>709.30000000000655</v>
          </cell>
          <cell r="G581">
            <v>993.02</v>
          </cell>
        </row>
        <row r="582">
          <cell r="B582">
            <v>578</v>
          </cell>
          <cell r="C582">
            <v>1091.599999999999</v>
          </cell>
          <cell r="D582">
            <v>1528.24</v>
          </cell>
          <cell r="F582">
            <v>710.53000000000657</v>
          </cell>
          <cell r="G582">
            <v>994.74</v>
          </cell>
        </row>
        <row r="583">
          <cell r="B583">
            <v>579</v>
          </cell>
          <cell r="C583">
            <v>1093.4899999999991</v>
          </cell>
          <cell r="D583">
            <v>1530.89</v>
          </cell>
          <cell r="F583">
            <v>711.76000000000658</v>
          </cell>
          <cell r="G583">
            <v>996.46</v>
          </cell>
        </row>
        <row r="584">
          <cell r="B584">
            <v>580</v>
          </cell>
          <cell r="C584">
            <v>1095.3799999999992</v>
          </cell>
          <cell r="D584">
            <v>1533.53</v>
          </cell>
          <cell r="F584">
            <v>712.9900000000066</v>
          </cell>
          <cell r="G584">
            <v>998.19</v>
          </cell>
        </row>
        <row r="585">
          <cell r="B585">
            <v>581</v>
          </cell>
          <cell r="C585">
            <v>1097.2699999999993</v>
          </cell>
          <cell r="D585">
            <v>1536.18</v>
          </cell>
          <cell r="F585">
            <v>714.22000000000662</v>
          </cell>
          <cell r="G585">
            <v>999.91</v>
          </cell>
        </row>
        <row r="586">
          <cell r="B586">
            <v>582</v>
          </cell>
          <cell r="C586">
            <v>1099.1599999999994</v>
          </cell>
          <cell r="D586">
            <v>1538.82</v>
          </cell>
          <cell r="F586">
            <v>715.45000000000664</v>
          </cell>
          <cell r="G586">
            <v>1001.63</v>
          </cell>
        </row>
        <row r="587">
          <cell r="B587">
            <v>583</v>
          </cell>
          <cell r="C587">
            <v>1101.0499999999995</v>
          </cell>
          <cell r="D587">
            <v>1541.47</v>
          </cell>
          <cell r="F587">
            <v>716.68000000000666</v>
          </cell>
          <cell r="G587">
            <v>1003.35</v>
          </cell>
        </row>
        <row r="588">
          <cell r="B588">
            <v>584</v>
          </cell>
          <cell r="C588">
            <v>1102.9399999999996</v>
          </cell>
          <cell r="D588">
            <v>1544.12</v>
          </cell>
          <cell r="F588">
            <v>717.91000000000668</v>
          </cell>
          <cell r="G588">
            <v>1005.07</v>
          </cell>
        </row>
        <row r="589">
          <cell r="B589">
            <v>585</v>
          </cell>
          <cell r="C589">
            <v>1104.8299999999997</v>
          </cell>
          <cell r="D589">
            <v>1546.76</v>
          </cell>
          <cell r="F589">
            <v>719.14000000000669</v>
          </cell>
          <cell r="G589">
            <v>1006.8</v>
          </cell>
        </row>
        <row r="590">
          <cell r="B590">
            <v>586</v>
          </cell>
          <cell r="C590">
            <v>1106.7199999999998</v>
          </cell>
          <cell r="D590">
            <v>1549.41</v>
          </cell>
          <cell r="F590">
            <v>720.37000000000671</v>
          </cell>
          <cell r="G590">
            <v>1008.52</v>
          </cell>
        </row>
        <row r="591">
          <cell r="B591">
            <v>587</v>
          </cell>
          <cell r="C591">
            <v>1108.6099999999999</v>
          </cell>
          <cell r="D591">
            <v>1552.05</v>
          </cell>
          <cell r="F591">
            <v>721.60000000000673</v>
          </cell>
          <cell r="G591">
            <v>1010.24</v>
          </cell>
        </row>
        <row r="592">
          <cell r="B592">
            <v>588</v>
          </cell>
          <cell r="C592">
            <v>1110.5</v>
          </cell>
          <cell r="D592">
            <v>1554.7</v>
          </cell>
          <cell r="F592">
            <v>722.83000000000675</v>
          </cell>
          <cell r="G592">
            <v>1011.96</v>
          </cell>
        </row>
        <row r="593">
          <cell r="B593">
            <v>589</v>
          </cell>
          <cell r="C593">
            <v>1112.3900000000001</v>
          </cell>
          <cell r="D593">
            <v>1557.35</v>
          </cell>
          <cell r="F593">
            <v>724.06000000000677</v>
          </cell>
          <cell r="G593">
            <v>1013.68</v>
          </cell>
        </row>
        <row r="594">
          <cell r="B594">
            <v>590</v>
          </cell>
          <cell r="C594">
            <v>1114.2800000000002</v>
          </cell>
          <cell r="D594">
            <v>1559.99</v>
          </cell>
          <cell r="F594">
            <v>725.29000000000678</v>
          </cell>
          <cell r="G594">
            <v>1015.41</v>
          </cell>
        </row>
        <row r="595">
          <cell r="B595">
            <v>591</v>
          </cell>
          <cell r="C595">
            <v>1116.1700000000003</v>
          </cell>
          <cell r="D595">
            <v>1562.64</v>
          </cell>
          <cell r="F595">
            <v>726.5200000000068</v>
          </cell>
          <cell r="G595">
            <v>1017.13</v>
          </cell>
        </row>
        <row r="596">
          <cell r="B596">
            <v>592</v>
          </cell>
          <cell r="C596">
            <v>1118.0600000000004</v>
          </cell>
          <cell r="D596">
            <v>1565.28</v>
          </cell>
          <cell r="F596">
            <v>727.75000000000682</v>
          </cell>
          <cell r="G596">
            <v>1018.85</v>
          </cell>
        </row>
        <row r="597">
          <cell r="B597">
            <v>593</v>
          </cell>
          <cell r="C597">
            <v>1119.9500000000005</v>
          </cell>
          <cell r="D597">
            <v>1567.93</v>
          </cell>
          <cell r="F597">
            <v>728.98000000000684</v>
          </cell>
          <cell r="G597">
            <v>1020.57</v>
          </cell>
        </row>
        <row r="598">
          <cell r="B598">
            <v>594</v>
          </cell>
          <cell r="C598">
            <v>1121.8400000000006</v>
          </cell>
          <cell r="D598">
            <v>1570.58</v>
          </cell>
          <cell r="F598">
            <v>730.21000000000686</v>
          </cell>
          <cell r="G598">
            <v>1022.29</v>
          </cell>
        </row>
        <row r="599">
          <cell r="B599">
            <v>595</v>
          </cell>
          <cell r="C599">
            <v>1123.7300000000007</v>
          </cell>
          <cell r="D599">
            <v>1573.22</v>
          </cell>
          <cell r="F599">
            <v>731.44000000000688</v>
          </cell>
          <cell r="G599">
            <v>1024.02</v>
          </cell>
        </row>
        <row r="600">
          <cell r="B600">
            <v>596</v>
          </cell>
          <cell r="C600">
            <v>1125.6200000000008</v>
          </cell>
          <cell r="D600">
            <v>1575.87</v>
          </cell>
          <cell r="F600">
            <v>732.67000000000689</v>
          </cell>
          <cell r="G600">
            <v>1025.74</v>
          </cell>
        </row>
        <row r="601">
          <cell r="B601">
            <v>597</v>
          </cell>
          <cell r="C601">
            <v>1127.5100000000009</v>
          </cell>
          <cell r="D601">
            <v>1578.51</v>
          </cell>
          <cell r="F601">
            <v>733.90000000000691</v>
          </cell>
          <cell r="G601">
            <v>1027.46</v>
          </cell>
        </row>
        <row r="602">
          <cell r="B602">
            <v>598</v>
          </cell>
          <cell r="C602">
            <v>1129.400000000001</v>
          </cell>
          <cell r="D602">
            <v>1581.16</v>
          </cell>
          <cell r="F602">
            <v>735.13000000000693</v>
          </cell>
          <cell r="G602">
            <v>1029.18</v>
          </cell>
        </row>
        <row r="603">
          <cell r="B603">
            <v>599</v>
          </cell>
          <cell r="C603">
            <v>1131.2900000000011</v>
          </cell>
          <cell r="D603">
            <v>1583.81</v>
          </cell>
          <cell r="F603">
            <v>736.36000000000695</v>
          </cell>
          <cell r="G603">
            <v>1030.9000000000001</v>
          </cell>
        </row>
        <row r="604">
          <cell r="B604">
            <v>600</v>
          </cell>
          <cell r="C604">
            <v>1133.1800000000012</v>
          </cell>
          <cell r="D604">
            <v>1586.45</v>
          </cell>
          <cell r="F604">
            <v>737.59000000000697</v>
          </cell>
          <cell r="G604">
            <v>1032.6300000000001</v>
          </cell>
        </row>
        <row r="605">
          <cell r="B605">
            <v>601</v>
          </cell>
          <cell r="C605">
            <v>1135.0700000000013</v>
          </cell>
          <cell r="D605">
            <v>1589.1</v>
          </cell>
          <cell r="F605">
            <v>738.82000000000698</v>
          </cell>
          <cell r="G605">
            <v>1034.3499999999999</v>
          </cell>
        </row>
        <row r="606">
          <cell r="B606">
            <v>602</v>
          </cell>
          <cell r="C606">
            <v>1136.9600000000014</v>
          </cell>
          <cell r="D606">
            <v>1591.74</v>
          </cell>
          <cell r="F606">
            <v>740.050000000007</v>
          </cell>
          <cell r="G606">
            <v>1036.07</v>
          </cell>
        </row>
        <row r="607">
          <cell r="B607">
            <v>603</v>
          </cell>
          <cell r="C607">
            <v>1138.8500000000015</v>
          </cell>
          <cell r="D607">
            <v>1594.39</v>
          </cell>
          <cell r="F607">
            <v>741.28000000000702</v>
          </cell>
          <cell r="G607">
            <v>1037.79</v>
          </cell>
        </row>
        <row r="608">
          <cell r="B608">
            <v>604</v>
          </cell>
          <cell r="C608">
            <v>1140.7400000000016</v>
          </cell>
          <cell r="D608">
            <v>1597.04</v>
          </cell>
          <cell r="F608">
            <v>742.51000000000704</v>
          </cell>
          <cell r="G608">
            <v>1039.51</v>
          </cell>
        </row>
        <row r="609">
          <cell r="B609">
            <v>605</v>
          </cell>
          <cell r="C609">
            <v>1142.6300000000017</v>
          </cell>
          <cell r="D609">
            <v>1599.68</v>
          </cell>
          <cell r="F609">
            <v>743.74000000000706</v>
          </cell>
          <cell r="G609">
            <v>1041.24</v>
          </cell>
        </row>
        <row r="610">
          <cell r="B610">
            <v>606</v>
          </cell>
          <cell r="C610">
            <v>1144.5200000000018</v>
          </cell>
          <cell r="D610">
            <v>1602.33</v>
          </cell>
          <cell r="F610">
            <v>744.97000000000708</v>
          </cell>
          <cell r="G610">
            <v>1042.96</v>
          </cell>
        </row>
        <row r="611">
          <cell r="B611">
            <v>607</v>
          </cell>
          <cell r="C611">
            <v>1146.4100000000019</v>
          </cell>
          <cell r="D611">
            <v>1604.97</v>
          </cell>
          <cell r="F611">
            <v>746.20000000000709</v>
          </cell>
          <cell r="G611">
            <v>1044.68</v>
          </cell>
        </row>
        <row r="612">
          <cell r="B612">
            <v>608</v>
          </cell>
          <cell r="C612">
            <v>1148.300000000002</v>
          </cell>
          <cell r="D612">
            <v>1607.62</v>
          </cell>
          <cell r="F612">
            <v>747.43000000000711</v>
          </cell>
          <cell r="G612">
            <v>1046.4000000000001</v>
          </cell>
        </row>
        <row r="613">
          <cell r="B613">
            <v>609</v>
          </cell>
          <cell r="C613">
            <v>1150.1900000000021</v>
          </cell>
          <cell r="D613">
            <v>1610.27</v>
          </cell>
          <cell r="F613">
            <v>748.66000000000713</v>
          </cell>
          <cell r="G613">
            <v>1048.1199999999999</v>
          </cell>
        </row>
        <row r="614">
          <cell r="B614">
            <v>610</v>
          </cell>
          <cell r="C614">
            <v>1152.0800000000022</v>
          </cell>
          <cell r="D614">
            <v>1612.91</v>
          </cell>
          <cell r="F614">
            <v>749.89000000000715</v>
          </cell>
          <cell r="G614">
            <v>1049.8499999999999</v>
          </cell>
        </row>
        <row r="615">
          <cell r="B615">
            <v>611</v>
          </cell>
          <cell r="C615">
            <v>1153.9700000000023</v>
          </cell>
          <cell r="D615">
            <v>1615.56</v>
          </cell>
          <cell r="F615">
            <v>751.12000000000717</v>
          </cell>
          <cell r="G615">
            <v>1051.57</v>
          </cell>
        </row>
        <row r="616">
          <cell r="B616">
            <v>612</v>
          </cell>
          <cell r="C616">
            <v>1155.8600000000024</v>
          </cell>
          <cell r="D616">
            <v>1618.2</v>
          </cell>
          <cell r="F616">
            <v>752.35000000000719</v>
          </cell>
          <cell r="G616">
            <v>1053.29</v>
          </cell>
        </row>
        <row r="617">
          <cell r="B617">
            <v>613</v>
          </cell>
          <cell r="C617">
            <v>1157.7500000000025</v>
          </cell>
          <cell r="D617">
            <v>1620.85</v>
          </cell>
          <cell r="F617">
            <v>753.5800000000072</v>
          </cell>
          <cell r="G617">
            <v>1055.01</v>
          </cell>
        </row>
        <row r="618">
          <cell r="B618">
            <v>614</v>
          </cell>
          <cell r="C618">
            <v>1159.6400000000026</v>
          </cell>
          <cell r="D618">
            <v>1623.5</v>
          </cell>
          <cell r="F618">
            <v>754.81000000000722</v>
          </cell>
          <cell r="G618">
            <v>1056.73</v>
          </cell>
        </row>
        <row r="619">
          <cell r="B619">
            <v>615</v>
          </cell>
          <cell r="C619">
            <v>1161.5300000000027</v>
          </cell>
          <cell r="D619">
            <v>1626.14</v>
          </cell>
          <cell r="F619">
            <v>756.04000000000724</v>
          </cell>
          <cell r="G619">
            <v>1058.46</v>
          </cell>
        </row>
        <row r="620">
          <cell r="B620">
            <v>616</v>
          </cell>
          <cell r="C620">
            <v>1163.4200000000028</v>
          </cell>
          <cell r="D620">
            <v>1628.79</v>
          </cell>
          <cell r="F620">
            <v>757.27000000000726</v>
          </cell>
          <cell r="G620">
            <v>1060.18</v>
          </cell>
        </row>
        <row r="621">
          <cell r="B621">
            <v>617</v>
          </cell>
          <cell r="C621">
            <v>1165.3100000000029</v>
          </cell>
          <cell r="D621">
            <v>1631.43</v>
          </cell>
          <cell r="F621">
            <v>758.50000000000728</v>
          </cell>
          <cell r="G621">
            <v>1061.9000000000001</v>
          </cell>
        </row>
        <row r="622">
          <cell r="B622">
            <v>618</v>
          </cell>
          <cell r="C622">
            <v>1167.200000000003</v>
          </cell>
          <cell r="D622">
            <v>1634.08</v>
          </cell>
          <cell r="F622">
            <v>759.73000000000729</v>
          </cell>
          <cell r="G622">
            <v>1063.6199999999999</v>
          </cell>
        </row>
        <row r="623">
          <cell r="B623">
            <v>619</v>
          </cell>
          <cell r="C623">
            <v>1169.0900000000031</v>
          </cell>
          <cell r="D623">
            <v>1636.73</v>
          </cell>
          <cell r="F623">
            <v>760.96000000000731</v>
          </cell>
          <cell r="G623">
            <v>1065.3399999999999</v>
          </cell>
        </row>
        <row r="624">
          <cell r="B624">
            <v>620</v>
          </cell>
          <cell r="C624">
            <v>1170.9800000000032</v>
          </cell>
          <cell r="D624">
            <v>1639.37</v>
          </cell>
          <cell r="F624">
            <v>762.19000000000733</v>
          </cell>
          <cell r="G624">
            <v>1067.07</v>
          </cell>
        </row>
        <row r="625">
          <cell r="B625">
            <v>621</v>
          </cell>
          <cell r="C625">
            <v>1172.8700000000033</v>
          </cell>
          <cell r="D625">
            <v>1642.02</v>
          </cell>
          <cell r="F625">
            <v>763.42000000000735</v>
          </cell>
          <cell r="G625">
            <v>1068.79</v>
          </cell>
        </row>
        <row r="626">
          <cell r="B626">
            <v>622</v>
          </cell>
          <cell r="C626">
            <v>1174.7600000000034</v>
          </cell>
          <cell r="D626">
            <v>1644.66</v>
          </cell>
          <cell r="F626">
            <v>764.65000000000737</v>
          </cell>
          <cell r="G626">
            <v>1070.51</v>
          </cell>
        </row>
        <row r="627">
          <cell r="B627">
            <v>623</v>
          </cell>
          <cell r="C627">
            <v>1176.6500000000035</v>
          </cell>
          <cell r="D627">
            <v>1647.31</v>
          </cell>
          <cell r="F627">
            <v>765.88000000000739</v>
          </cell>
          <cell r="G627">
            <v>1072.23</v>
          </cell>
        </row>
        <row r="628">
          <cell r="B628">
            <v>624</v>
          </cell>
          <cell r="C628">
            <v>1178.5400000000036</v>
          </cell>
          <cell r="D628">
            <v>1649.96</v>
          </cell>
          <cell r="F628">
            <v>767.1100000000074</v>
          </cell>
          <cell r="G628">
            <v>1073.95</v>
          </cell>
        </row>
        <row r="629">
          <cell r="B629">
            <v>625</v>
          </cell>
          <cell r="C629">
            <v>1180.4300000000037</v>
          </cell>
          <cell r="D629">
            <v>1652.6</v>
          </cell>
          <cell r="F629">
            <v>768.34000000000742</v>
          </cell>
          <cell r="G629">
            <v>1075.68</v>
          </cell>
        </row>
        <row r="630">
          <cell r="B630">
            <v>626</v>
          </cell>
          <cell r="C630">
            <v>1182.3200000000038</v>
          </cell>
          <cell r="D630">
            <v>1655.25</v>
          </cell>
          <cell r="F630">
            <v>769.57000000000744</v>
          </cell>
          <cell r="G630">
            <v>1077.4000000000001</v>
          </cell>
        </row>
        <row r="631">
          <cell r="B631">
            <v>627</v>
          </cell>
          <cell r="C631">
            <v>1184.2100000000039</v>
          </cell>
          <cell r="D631">
            <v>1657.89</v>
          </cell>
          <cell r="F631">
            <v>770.80000000000746</v>
          </cell>
          <cell r="G631">
            <v>1079.1199999999999</v>
          </cell>
        </row>
        <row r="632">
          <cell r="B632">
            <v>628</v>
          </cell>
          <cell r="C632">
            <v>1186.100000000004</v>
          </cell>
          <cell r="D632">
            <v>1660.54</v>
          </cell>
          <cell r="F632">
            <v>772.03000000000748</v>
          </cell>
          <cell r="G632">
            <v>1080.8399999999999</v>
          </cell>
        </row>
        <row r="633">
          <cell r="B633">
            <v>629</v>
          </cell>
          <cell r="C633">
            <v>1187.9900000000041</v>
          </cell>
          <cell r="D633">
            <v>1663.19</v>
          </cell>
          <cell r="F633">
            <v>773.26000000000749</v>
          </cell>
          <cell r="G633">
            <v>1082.56</v>
          </cell>
        </row>
        <row r="634">
          <cell r="B634">
            <v>630</v>
          </cell>
          <cell r="C634">
            <v>1189.8800000000042</v>
          </cell>
          <cell r="D634">
            <v>1665.83</v>
          </cell>
          <cell r="F634">
            <v>774.49000000000751</v>
          </cell>
          <cell r="G634">
            <v>1084.29</v>
          </cell>
        </row>
        <row r="635">
          <cell r="B635">
            <v>631</v>
          </cell>
          <cell r="C635">
            <v>1191.7700000000043</v>
          </cell>
          <cell r="D635">
            <v>1668.48</v>
          </cell>
          <cell r="F635">
            <v>775.72000000000753</v>
          </cell>
          <cell r="G635">
            <v>1086.01</v>
          </cell>
        </row>
        <row r="636">
          <cell r="B636">
            <v>632</v>
          </cell>
          <cell r="C636">
            <v>1193.6600000000044</v>
          </cell>
          <cell r="D636">
            <v>1671.12</v>
          </cell>
          <cell r="F636">
            <v>776.95000000000755</v>
          </cell>
          <cell r="G636">
            <v>1087.73</v>
          </cell>
        </row>
        <row r="637">
          <cell r="B637">
            <v>633</v>
          </cell>
          <cell r="C637">
            <v>1195.5500000000045</v>
          </cell>
          <cell r="D637">
            <v>1673.77</v>
          </cell>
          <cell r="F637">
            <v>778.18000000000757</v>
          </cell>
          <cell r="G637">
            <v>1089.45</v>
          </cell>
        </row>
        <row r="638">
          <cell r="B638">
            <v>634</v>
          </cell>
          <cell r="C638">
            <v>1197.4400000000046</v>
          </cell>
          <cell r="D638">
            <v>1676.42</v>
          </cell>
          <cell r="F638">
            <v>779.41000000000759</v>
          </cell>
          <cell r="G638">
            <v>1091.17</v>
          </cell>
        </row>
        <row r="639">
          <cell r="B639">
            <v>635</v>
          </cell>
          <cell r="C639">
            <v>1199.3300000000047</v>
          </cell>
          <cell r="D639">
            <v>1679.06</v>
          </cell>
          <cell r="F639">
            <v>780.6400000000076</v>
          </cell>
          <cell r="G639">
            <v>1092.9000000000001</v>
          </cell>
        </row>
        <row r="640">
          <cell r="B640">
            <v>636</v>
          </cell>
          <cell r="C640">
            <v>1201.2200000000048</v>
          </cell>
          <cell r="D640">
            <v>1681.71</v>
          </cell>
          <cell r="F640">
            <v>781.87000000000762</v>
          </cell>
          <cell r="G640">
            <v>1094.6199999999999</v>
          </cell>
        </row>
        <row r="641">
          <cell r="B641">
            <v>637</v>
          </cell>
          <cell r="C641">
            <v>1203.1100000000049</v>
          </cell>
          <cell r="D641">
            <v>1684.35</v>
          </cell>
          <cell r="F641">
            <v>783.10000000000764</v>
          </cell>
          <cell r="G641">
            <v>1096.3399999999999</v>
          </cell>
        </row>
        <row r="642">
          <cell r="B642">
            <v>638</v>
          </cell>
          <cell r="C642">
            <v>1205.000000000005</v>
          </cell>
          <cell r="D642">
            <v>1687</v>
          </cell>
          <cell r="F642">
            <v>784.33000000000766</v>
          </cell>
          <cell r="G642">
            <v>1098.06</v>
          </cell>
        </row>
        <row r="643">
          <cell r="B643">
            <v>639</v>
          </cell>
          <cell r="C643">
            <v>1206.8900000000051</v>
          </cell>
          <cell r="D643">
            <v>1689.65</v>
          </cell>
          <cell r="F643">
            <v>785.56000000000768</v>
          </cell>
          <cell r="G643">
            <v>1099.78</v>
          </cell>
        </row>
        <row r="644">
          <cell r="B644">
            <v>640</v>
          </cell>
          <cell r="C644">
            <v>1208.7800000000052</v>
          </cell>
          <cell r="D644">
            <v>1692.29</v>
          </cell>
          <cell r="F644">
            <v>786.79000000000769</v>
          </cell>
          <cell r="G644">
            <v>1101.51</v>
          </cell>
        </row>
        <row r="645">
          <cell r="B645">
            <v>641</v>
          </cell>
          <cell r="C645">
            <v>1210.6700000000053</v>
          </cell>
          <cell r="D645">
            <v>1694.94</v>
          </cell>
          <cell r="F645">
            <v>788.02000000000771</v>
          </cell>
          <cell r="G645">
            <v>1103.23</v>
          </cell>
        </row>
        <row r="646">
          <cell r="B646">
            <v>642</v>
          </cell>
          <cell r="C646">
            <v>1212.5600000000054</v>
          </cell>
          <cell r="D646">
            <v>1697.58</v>
          </cell>
          <cell r="F646">
            <v>789.25000000000773</v>
          </cell>
          <cell r="G646">
            <v>1104.95</v>
          </cell>
        </row>
        <row r="647">
          <cell r="B647">
            <v>643</v>
          </cell>
          <cell r="C647">
            <v>1214.4500000000055</v>
          </cell>
          <cell r="D647">
            <v>1700.23</v>
          </cell>
          <cell r="F647">
            <v>790.48000000000775</v>
          </cell>
          <cell r="G647">
            <v>1106.67</v>
          </cell>
        </row>
        <row r="648">
          <cell r="B648">
            <v>644</v>
          </cell>
          <cell r="C648">
            <v>1216.3400000000056</v>
          </cell>
          <cell r="D648">
            <v>1702.88</v>
          </cell>
          <cell r="F648">
            <v>791.71000000000777</v>
          </cell>
          <cell r="G648">
            <v>1108.3900000000001</v>
          </cell>
        </row>
        <row r="649">
          <cell r="B649">
            <v>645</v>
          </cell>
          <cell r="C649">
            <v>1218.2300000000057</v>
          </cell>
          <cell r="D649">
            <v>1705.52</v>
          </cell>
          <cell r="F649">
            <v>792.94000000000779</v>
          </cell>
          <cell r="G649">
            <v>1110.1199999999999</v>
          </cell>
        </row>
        <row r="650">
          <cell r="B650">
            <v>646</v>
          </cell>
          <cell r="C650">
            <v>1220.1200000000058</v>
          </cell>
          <cell r="D650">
            <v>1708.17</v>
          </cell>
          <cell r="F650">
            <v>794.1700000000078</v>
          </cell>
          <cell r="G650">
            <v>1111.8399999999999</v>
          </cell>
        </row>
        <row r="651">
          <cell r="B651">
            <v>647</v>
          </cell>
          <cell r="C651">
            <v>1222.0100000000059</v>
          </cell>
          <cell r="D651">
            <v>1710.81</v>
          </cell>
          <cell r="F651">
            <v>795.40000000000782</v>
          </cell>
          <cell r="G651">
            <v>1113.56</v>
          </cell>
        </row>
        <row r="652">
          <cell r="B652">
            <v>648</v>
          </cell>
          <cell r="C652">
            <v>1223.900000000006</v>
          </cell>
          <cell r="D652">
            <v>1713.46</v>
          </cell>
          <cell r="F652">
            <v>796.63000000000784</v>
          </cell>
          <cell r="G652">
            <v>1115.28</v>
          </cell>
        </row>
        <row r="653">
          <cell r="B653">
            <v>649</v>
          </cell>
          <cell r="C653">
            <v>1225.7900000000061</v>
          </cell>
          <cell r="D653">
            <v>1716.11</v>
          </cell>
          <cell r="F653">
            <v>797.86000000000786</v>
          </cell>
          <cell r="G653">
            <v>1117</v>
          </cell>
        </row>
        <row r="654">
          <cell r="B654">
            <v>650</v>
          </cell>
          <cell r="C654">
            <v>1227.6800000000062</v>
          </cell>
          <cell r="D654">
            <v>1718.75</v>
          </cell>
          <cell r="F654">
            <v>799.09000000000788</v>
          </cell>
          <cell r="G654">
            <v>1118.73</v>
          </cell>
        </row>
        <row r="655">
          <cell r="B655">
            <v>651</v>
          </cell>
          <cell r="C655">
            <v>1229.5700000000063</v>
          </cell>
          <cell r="D655">
            <v>1721.4</v>
          </cell>
          <cell r="F655">
            <v>800.32000000000789</v>
          </cell>
          <cell r="G655">
            <v>1120.45</v>
          </cell>
        </row>
        <row r="656">
          <cell r="B656">
            <v>652</v>
          </cell>
          <cell r="C656">
            <v>1231.4600000000064</v>
          </cell>
          <cell r="D656">
            <v>1724.04</v>
          </cell>
          <cell r="F656">
            <v>801.55000000000791</v>
          </cell>
          <cell r="G656">
            <v>1122.17</v>
          </cell>
        </row>
        <row r="657">
          <cell r="B657">
            <v>653</v>
          </cell>
          <cell r="C657">
            <v>1233.3500000000065</v>
          </cell>
          <cell r="D657">
            <v>1726.69</v>
          </cell>
          <cell r="F657">
            <v>802.78000000000793</v>
          </cell>
          <cell r="G657">
            <v>1123.8900000000001</v>
          </cell>
        </row>
        <row r="658">
          <cell r="B658">
            <v>654</v>
          </cell>
          <cell r="C658">
            <v>1235.2400000000066</v>
          </cell>
          <cell r="D658">
            <v>1729.34</v>
          </cell>
          <cell r="F658">
            <v>804.01000000000795</v>
          </cell>
          <cell r="G658">
            <v>1125.6099999999999</v>
          </cell>
        </row>
        <row r="659">
          <cell r="B659">
            <v>655</v>
          </cell>
          <cell r="C659">
            <v>1237.1300000000067</v>
          </cell>
          <cell r="D659">
            <v>1731.98</v>
          </cell>
          <cell r="F659">
            <v>805.24000000000797</v>
          </cell>
          <cell r="G659">
            <v>1127.3399999999999</v>
          </cell>
        </row>
        <row r="660">
          <cell r="B660">
            <v>656</v>
          </cell>
          <cell r="C660">
            <v>1239.0200000000068</v>
          </cell>
          <cell r="D660">
            <v>1734.63</v>
          </cell>
          <cell r="F660">
            <v>806.47000000000799</v>
          </cell>
          <cell r="G660">
            <v>1129.06</v>
          </cell>
        </row>
        <row r="661">
          <cell r="B661">
            <v>657</v>
          </cell>
          <cell r="C661">
            <v>1240.9100000000069</v>
          </cell>
          <cell r="D661">
            <v>1737.27</v>
          </cell>
          <cell r="F661">
            <v>807.700000000008</v>
          </cell>
          <cell r="G661">
            <v>1130.78</v>
          </cell>
        </row>
        <row r="662">
          <cell r="B662">
            <v>658</v>
          </cell>
          <cell r="C662">
            <v>1242.800000000007</v>
          </cell>
          <cell r="D662">
            <v>1739.92</v>
          </cell>
          <cell r="F662">
            <v>808.93000000000802</v>
          </cell>
          <cell r="G662">
            <v>1132.5</v>
          </cell>
        </row>
        <row r="663">
          <cell r="B663">
            <v>659</v>
          </cell>
          <cell r="C663">
            <v>1244.6900000000071</v>
          </cell>
          <cell r="D663">
            <v>1742.57</v>
          </cell>
          <cell r="F663">
            <v>810.16000000000804</v>
          </cell>
          <cell r="G663">
            <v>1134.22</v>
          </cell>
        </row>
        <row r="664">
          <cell r="B664">
            <v>660</v>
          </cell>
          <cell r="C664">
            <v>1246.5800000000072</v>
          </cell>
          <cell r="D664">
            <v>1745.21</v>
          </cell>
          <cell r="F664">
            <v>811.39000000000806</v>
          </cell>
          <cell r="G664">
            <v>1135.95</v>
          </cell>
        </row>
        <row r="665">
          <cell r="B665">
            <v>661</v>
          </cell>
          <cell r="C665">
            <v>1248.4700000000073</v>
          </cell>
          <cell r="D665">
            <v>1747.86</v>
          </cell>
          <cell r="F665">
            <v>812.62000000000808</v>
          </cell>
          <cell r="G665">
            <v>1137.67</v>
          </cell>
        </row>
        <row r="666">
          <cell r="B666">
            <v>662</v>
          </cell>
          <cell r="C666">
            <v>1250.3600000000074</v>
          </cell>
          <cell r="D666">
            <v>1750.5</v>
          </cell>
          <cell r="F666">
            <v>813.85000000000809</v>
          </cell>
          <cell r="G666">
            <v>1139.3900000000001</v>
          </cell>
        </row>
        <row r="667">
          <cell r="B667">
            <v>663</v>
          </cell>
          <cell r="C667">
            <v>1252.2500000000075</v>
          </cell>
          <cell r="D667">
            <v>1753.15</v>
          </cell>
          <cell r="F667">
            <v>815.08000000000811</v>
          </cell>
          <cell r="G667">
            <v>1141.1099999999999</v>
          </cell>
        </row>
        <row r="668">
          <cell r="B668">
            <v>664</v>
          </cell>
          <cell r="C668">
            <v>1254.1400000000076</v>
          </cell>
          <cell r="D668">
            <v>1755.8</v>
          </cell>
          <cell r="F668">
            <v>816.31000000000813</v>
          </cell>
          <cell r="G668">
            <v>1142.83</v>
          </cell>
        </row>
        <row r="669">
          <cell r="B669">
            <v>665</v>
          </cell>
          <cell r="C669">
            <v>1256.0300000000077</v>
          </cell>
          <cell r="D669">
            <v>1758.44</v>
          </cell>
          <cell r="F669">
            <v>817.54000000000815</v>
          </cell>
          <cell r="G669">
            <v>1144.56</v>
          </cell>
        </row>
        <row r="670">
          <cell r="B670">
            <v>666</v>
          </cell>
          <cell r="C670">
            <v>1257.9200000000078</v>
          </cell>
          <cell r="D670">
            <v>1761.09</v>
          </cell>
          <cell r="F670">
            <v>818.77000000000817</v>
          </cell>
          <cell r="G670">
            <v>1146.28</v>
          </cell>
        </row>
        <row r="671">
          <cell r="B671">
            <v>667</v>
          </cell>
          <cell r="C671">
            <v>1259.8100000000079</v>
          </cell>
          <cell r="D671">
            <v>1763.73</v>
          </cell>
          <cell r="F671">
            <v>820.00000000000819</v>
          </cell>
          <cell r="G671">
            <v>1148</v>
          </cell>
        </row>
        <row r="672">
          <cell r="B672">
            <v>668</v>
          </cell>
          <cell r="C672">
            <v>1261.700000000008</v>
          </cell>
          <cell r="D672">
            <v>1766.38</v>
          </cell>
          <cell r="F672">
            <v>821.2300000000082</v>
          </cell>
          <cell r="G672">
            <v>1149.72</v>
          </cell>
        </row>
        <row r="673">
          <cell r="B673">
            <v>669</v>
          </cell>
          <cell r="C673">
            <v>1263.5900000000081</v>
          </cell>
          <cell r="D673">
            <v>1769.03</v>
          </cell>
          <cell r="F673">
            <v>822.46000000000822</v>
          </cell>
          <cell r="G673">
            <v>1151.44</v>
          </cell>
        </row>
        <row r="674">
          <cell r="B674">
            <v>670</v>
          </cell>
          <cell r="C674">
            <v>1265.4800000000082</v>
          </cell>
          <cell r="D674">
            <v>1771.67</v>
          </cell>
          <cell r="F674">
            <v>823.69000000000824</v>
          </cell>
          <cell r="G674">
            <v>1153.17</v>
          </cell>
        </row>
        <row r="675">
          <cell r="B675">
            <v>671</v>
          </cell>
          <cell r="C675">
            <v>1267.3700000000083</v>
          </cell>
          <cell r="D675">
            <v>1774.32</v>
          </cell>
          <cell r="F675">
            <v>824.92000000000826</v>
          </cell>
          <cell r="G675">
            <v>1154.8900000000001</v>
          </cell>
        </row>
        <row r="676">
          <cell r="B676">
            <v>672</v>
          </cell>
          <cell r="C676">
            <v>1269.2600000000084</v>
          </cell>
          <cell r="D676">
            <v>1776.96</v>
          </cell>
          <cell r="F676">
            <v>826.15000000000828</v>
          </cell>
          <cell r="G676">
            <v>1156.6099999999999</v>
          </cell>
        </row>
        <row r="677">
          <cell r="B677">
            <v>673</v>
          </cell>
          <cell r="C677">
            <v>1271.1500000000085</v>
          </cell>
          <cell r="D677">
            <v>1779.61</v>
          </cell>
          <cell r="F677">
            <v>827.38000000000829</v>
          </cell>
          <cell r="G677">
            <v>1158.33</v>
          </cell>
        </row>
        <row r="678">
          <cell r="B678">
            <v>674</v>
          </cell>
          <cell r="C678">
            <v>1273.0400000000086</v>
          </cell>
          <cell r="D678">
            <v>1782.26</v>
          </cell>
          <cell r="F678">
            <v>828.61000000000831</v>
          </cell>
          <cell r="G678">
            <v>1160.05</v>
          </cell>
        </row>
        <row r="679">
          <cell r="B679">
            <v>675</v>
          </cell>
          <cell r="C679">
            <v>1274.9300000000087</v>
          </cell>
          <cell r="D679">
            <v>1784.9</v>
          </cell>
          <cell r="F679">
            <v>829.84000000000833</v>
          </cell>
          <cell r="G679">
            <v>1161.78</v>
          </cell>
        </row>
        <row r="680">
          <cell r="B680">
            <v>676</v>
          </cell>
          <cell r="C680">
            <v>1276.8200000000088</v>
          </cell>
          <cell r="D680">
            <v>1787.55</v>
          </cell>
          <cell r="F680">
            <v>831.07000000000835</v>
          </cell>
          <cell r="G680">
            <v>1163.5</v>
          </cell>
        </row>
        <row r="681">
          <cell r="B681">
            <v>677</v>
          </cell>
          <cell r="C681">
            <v>1278.7100000000089</v>
          </cell>
          <cell r="D681">
            <v>1790.19</v>
          </cell>
          <cell r="F681">
            <v>832.30000000000837</v>
          </cell>
          <cell r="G681">
            <v>1165.22</v>
          </cell>
        </row>
        <row r="682">
          <cell r="B682">
            <v>678</v>
          </cell>
          <cell r="C682">
            <v>1280.600000000009</v>
          </cell>
          <cell r="D682">
            <v>1792.84</v>
          </cell>
          <cell r="F682">
            <v>833.53000000000839</v>
          </cell>
          <cell r="G682">
            <v>1166.94</v>
          </cell>
        </row>
        <row r="683">
          <cell r="B683">
            <v>679</v>
          </cell>
          <cell r="C683">
            <v>1282.4900000000091</v>
          </cell>
          <cell r="D683">
            <v>1795.49</v>
          </cell>
          <cell r="F683">
            <v>834.7600000000084</v>
          </cell>
          <cell r="G683">
            <v>1168.6600000000001</v>
          </cell>
        </row>
        <row r="684">
          <cell r="B684">
            <v>680</v>
          </cell>
          <cell r="C684">
            <v>1284.3800000000092</v>
          </cell>
          <cell r="D684">
            <v>1798.13</v>
          </cell>
          <cell r="F684">
            <v>835.99000000000842</v>
          </cell>
          <cell r="G684">
            <v>1170.3900000000001</v>
          </cell>
        </row>
        <row r="685">
          <cell r="B685">
            <v>681</v>
          </cell>
          <cell r="C685">
            <v>1286.2700000000093</v>
          </cell>
          <cell r="D685">
            <v>1800.78</v>
          </cell>
          <cell r="F685">
            <v>837.22000000000844</v>
          </cell>
          <cell r="G685">
            <v>1172.1099999999999</v>
          </cell>
        </row>
        <row r="686">
          <cell r="B686">
            <v>682</v>
          </cell>
          <cell r="C686">
            <v>1288.1600000000094</v>
          </cell>
          <cell r="D686">
            <v>1803.42</v>
          </cell>
          <cell r="F686">
            <v>838.45000000000846</v>
          </cell>
          <cell r="G686">
            <v>1173.83</v>
          </cell>
        </row>
        <row r="687">
          <cell r="B687">
            <v>683</v>
          </cell>
          <cell r="C687">
            <v>1290.0500000000095</v>
          </cell>
          <cell r="D687">
            <v>1806.07</v>
          </cell>
          <cell r="F687">
            <v>839.68000000000848</v>
          </cell>
          <cell r="G687">
            <v>1175.55</v>
          </cell>
        </row>
        <row r="688">
          <cell r="B688">
            <v>684</v>
          </cell>
          <cell r="C688">
            <v>1291.9400000000096</v>
          </cell>
          <cell r="D688">
            <v>1808.72</v>
          </cell>
          <cell r="F688">
            <v>840.91000000000849</v>
          </cell>
          <cell r="G688">
            <v>1177.27</v>
          </cell>
        </row>
        <row r="689">
          <cell r="B689">
            <v>685</v>
          </cell>
          <cell r="C689">
            <v>1293.8300000000097</v>
          </cell>
          <cell r="D689">
            <v>1811.36</v>
          </cell>
          <cell r="F689">
            <v>842.14000000000851</v>
          </cell>
          <cell r="G689">
            <v>1179</v>
          </cell>
        </row>
        <row r="690">
          <cell r="B690">
            <v>686</v>
          </cell>
          <cell r="C690">
            <v>1295.7200000000098</v>
          </cell>
          <cell r="D690">
            <v>1814.01</v>
          </cell>
          <cell r="F690">
            <v>843.37000000000853</v>
          </cell>
          <cell r="G690">
            <v>1180.72</v>
          </cell>
        </row>
        <row r="691">
          <cell r="B691">
            <v>687</v>
          </cell>
          <cell r="C691">
            <v>1297.6100000000099</v>
          </cell>
          <cell r="D691">
            <v>1816.65</v>
          </cell>
          <cell r="F691">
            <v>844.60000000000855</v>
          </cell>
          <cell r="G691">
            <v>1182.44</v>
          </cell>
        </row>
        <row r="692">
          <cell r="B692">
            <v>688</v>
          </cell>
          <cell r="C692">
            <v>1299.50000000001</v>
          </cell>
          <cell r="D692">
            <v>1819.3</v>
          </cell>
          <cell r="F692">
            <v>845.83000000000857</v>
          </cell>
          <cell r="G692">
            <v>1184.1600000000001</v>
          </cell>
        </row>
        <row r="693">
          <cell r="B693">
            <v>689</v>
          </cell>
          <cell r="C693">
            <v>1301.3900000000101</v>
          </cell>
          <cell r="D693">
            <v>1821.95</v>
          </cell>
          <cell r="F693">
            <v>847.06000000000859</v>
          </cell>
          <cell r="G693">
            <v>1185.8800000000001</v>
          </cell>
        </row>
        <row r="694">
          <cell r="B694">
            <v>690</v>
          </cell>
          <cell r="C694">
            <v>1303.2800000000102</v>
          </cell>
          <cell r="D694">
            <v>1824.59</v>
          </cell>
          <cell r="F694">
            <v>848.2900000000086</v>
          </cell>
          <cell r="G694">
            <v>1187.6099999999999</v>
          </cell>
        </row>
        <row r="695">
          <cell r="B695">
            <v>691</v>
          </cell>
          <cell r="C695">
            <v>1305.1700000000103</v>
          </cell>
          <cell r="D695">
            <v>1827.24</v>
          </cell>
          <cell r="F695">
            <v>849.52000000000862</v>
          </cell>
          <cell r="G695">
            <v>1189.33</v>
          </cell>
        </row>
        <row r="696">
          <cell r="B696">
            <v>692</v>
          </cell>
          <cell r="C696">
            <v>1307.0600000000104</v>
          </cell>
          <cell r="D696">
            <v>1829.88</v>
          </cell>
          <cell r="F696">
            <v>850.75000000000864</v>
          </cell>
          <cell r="G696">
            <v>1191.05</v>
          </cell>
        </row>
        <row r="697">
          <cell r="B697">
            <v>693</v>
          </cell>
          <cell r="C697">
            <v>1308.9500000000105</v>
          </cell>
          <cell r="D697">
            <v>1832.53</v>
          </cell>
          <cell r="F697">
            <v>851.98000000000866</v>
          </cell>
          <cell r="G697">
            <v>1192.77</v>
          </cell>
        </row>
        <row r="698">
          <cell r="B698">
            <v>694</v>
          </cell>
          <cell r="C698">
            <v>1310.8400000000106</v>
          </cell>
          <cell r="D698">
            <v>1835.18</v>
          </cell>
          <cell r="F698">
            <v>853.21000000000868</v>
          </cell>
          <cell r="G698">
            <v>1194.49</v>
          </cell>
        </row>
        <row r="699">
          <cell r="B699">
            <v>695</v>
          </cell>
          <cell r="C699">
            <v>1312.7300000000107</v>
          </cell>
          <cell r="D699">
            <v>1837.82</v>
          </cell>
          <cell r="F699">
            <v>854.44000000000869</v>
          </cell>
          <cell r="G699">
            <v>1196.22</v>
          </cell>
        </row>
        <row r="700">
          <cell r="B700">
            <v>696</v>
          </cell>
          <cell r="C700">
            <v>1314.6200000000108</v>
          </cell>
          <cell r="D700">
            <v>1840.47</v>
          </cell>
          <cell r="F700">
            <v>855.67000000000871</v>
          </cell>
          <cell r="G700">
            <v>1197.94</v>
          </cell>
        </row>
        <row r="701">
          <cell r="B701">
            <v>697</v>
          </cell>
          <cell r="C701">
            <v>1316.5100000000109</v>
          </cell>
          <cell r="D701">
            <v>1843.11</v>
          </cell>
          <cell r="F701">
            <v>856.90000000000873</v>
          </cell>
          <cell r="G701">
            <v>1199.6600000000001</v>
          </cell>
        </row>
        <row r="702">
          <cell r="B702">
            <v>698</v>
          </cell>
          <cell r="C702">
            <v>1318.400000000011</v>
          </cell>
          <cell r="D702">
            <v>1845.76</v>
          </cell>
          <cell r="F702">
            <v>858.13000000000875</v>
          </cell>
          <cell r="G702">
            <v>1201.3800000000001</v>
          </cell>
        </row>
        <row r="703">
          <cell r="B703">
            <v>699</v>
          </cell>
          <cell r="C703">
            <v>1320.2900000000111</v>
          </cell>
          <cell r="D703">
            <v>1848.41</v>
          </cell>
          <cell r="F703">
            <v>859.36000000000877</v>
          </cell>
          <cell r="G703">
            <v>1203.0999999999999</v>
          </cell>
        </row>
        <row r="704">
          <cell r="B704">
            <v>700</v>
          </cell>
          <cell r="C704">
            <v>1322.1800000000112</v>
          </cell>
          <cell r="D704">
            <v>1851.05</v>
          </cell>
          <cell r="F704">
            <v>860.59000000000879</v>
          </cell>
          <cell r="G704">
            <v>1204.83</v>
          </cell>
        </row>
        <row r="705">
          <cell r="B705">
            <v>701</v>
          </cell>
          <cell r="C705">
            <v>1324.0700000000113</v>
          </cell>
          <cell r="D705">
            <v>1853.7</v>
          </cell>
          <cell r="F705">
            <v>861.8200000000088</v>
          </cell>
          <cell r="G705">
            <v>1206.55</v>
          </cell>
        </row>
        <row r="706">
          <cell r="B706">
            <v>702</v>
          </cell>
          <cell r="C706">
            <v>1325.9600000000114</v>
          </cell>
          <cell r="D706">
            <v>1856.34</v>
          </cell>
          <cell r="F706">
            <v>863.05000000000882</v>
          </cell>
          <cell r="G706">
            <v>1208.27</v>
          </cell>
        </row>
        <row r="707">
          <cell r="B707">
            <v>703</v>
          </cell>
          <cell r="C707">
            <v>1327.8500000000115</v>
          </cell>
          <cell r="D707">
            <v>1858.99</v>
          </cell>
          <cell r="F707">
            <v>864.28000000000884</v>
          </cell>
          <cell r="G707">
            <v>1209.99</v>
          </cell>
        </row>
        <row r="708">
          <cell r="B708">
            <v>704</v>
          </cell>
          <cell r="C708">
            <v>1329.7400000000116</v>
          </cell>
          <cell r="D708">
            <v>1861.64</v>
          </cell>
          <cell r="F708">
            <v>865.51000000000886</v>
          </cell>
          <cell r="G708">
            <v>1211.71</v>
          </cell>
        </row>
        <row r="709">
          <cell r="B709">
            <v>705</v>
          </cell>
          <cell r="C709">
            <v>1331.6300000000117</v>
          </cell>
          <cell r="D709">
            <v>1864.28</v>
          </cell>
          <cell r="F709">
            <v>866.74000000000888</v>
          </cell>
          <cell r="G709">
            <v>1213.44</v>
          </cell>
        </row>
        <row r="710">
          <cell r="B710">
            <v>706</v>
          </cell>
          <cell r="C710">
            <v>1333.5200000000118</v>
          </cell>
          <cell r="D710">
            <v>1866.93</v>
          </cell>
          <cell r="F710">
            <v>867.97000000000889</v>
          </cell>
          <cell r="G710">
            <v>1215.1600000000001</v>
          </cell>
        </row>
        <row r="711">
          <cell r="B711">
            <v>707</v>
          </cell>
          <cell r="C711">
            <v>1335.4100000000119</v>
          </cell>
          <cell r="D711">
            <v>1869.57</v>
          </cell>
          <cell r="F711">
            <v>869.20000000000891</v>
          </cell>
          <cell r="G711">
            <v>1216.8800000000001</v>
          </cell>
        </row>
        <row r="712">
          <cell r="B712">
            <v>708</v>
          </cell>
          <cell r="C712">
            <v>1337.300000000012</v>
          </cell>
          <cell r="D712">
            <v>1872.22</v>
          </cell>
          <cell r="F712">
            <v>870.43000000000893</v>
          </cell>
          <cell r="G712">
            <v>1218.5999999999999</v>
          </cell>
        </row>
        <row r="713">
          <cell r="B713">
            <v>709</v>
          </cell>
          <cell r="C713">
            <v>1339.1900000000121</v>
          </cell>
          <cell r="D713">
            <v>1874.87</v>
          </cell>
          <cell r="F713">
            <v>871.66000000000895</v>
          </cell>
          <cell r="G713">
            <v>1220.32</v>
          </cell>
        </row>
        <row r="714">
          <cell r="B714">
            <v>710</v>
          </cell>
          <cell r="C714">
            <v>1341.0800000000122</v>
          </cell>
          <cell r="D714">
            <v>1877.51</v>
          </cell>
          <cell r="F714">
            <v>872.89000000000897</v>
          </cell>
          <cell r="G714">
            <v>1222.05</v>
          </cell>
        </row>
        <row r="715">
          <cell r="B715">
            <v>711</v>
          </cell>
          <cell r="C715">
            <v>1342.9700000000123</v>
          </cell>
          <cell r="D715">
            <v>1880.16</v>
          </cell>
          <cell r="F715">
            <v>874.12000000000899</v>
          </cell>
          <cell r="G715">
            <v>1223.77</v>
          </cell>
        </row>
        <row r="716">
          <cell r="B716">
            <v>712</v>
          </cell>
          <cell r="C716">
            <v>1344.8600000000124</v>
          </cell>
          <cell r="D716">
            <v>1882.8</v>
          </cell>
          <cell r="F716">
            <v>875.350000000009</v>
          </cell>
          <cell r="G716">
            <v>1225.49</v>
          </cell>
        </row>
        <row r="717">
          <cell r="B717">
            <v>713</v>
          </cell>
          <cell r="C717">
            <v>1346.7500000000125</v>
          </cell>
          <cell r="D717">
            <v>1885.45</v>
          </cell>
          <cell r="F717">
            <v>876.58000000000902</v>
          </cell>
          <cell r="G717">
            <v>1227.21</v>
          </cell>
        </row>
        <row r="718">
          <cell r="B718">
            <v>714</v>
          </cell>
          <cell r="C718">
            <v>1348.6400000000126</v>
          </cell>
          <cell r="D718">
            <v>1888.1</v>
          </cell>
          <cell r="F718">
            <v>877.81000000000904</v>
          </cell>
          <cell r="G718">
            <v>1228.93</v>
          </cell>
        </row>
        <row r="719">
          <cell r="B719">
            <v>715</v>
          </cell>
          <cell r="C719">
            <v>1350.5300000000127</v>
          </cell>
          <cell r="D719">
            <v>1890.74</v>
          </cell>
          <cell r="F719">
            <v>879.04000000000906</v>
          </cell>
          <cell r="G719">
            <v>1230.6600000000001</v>
          </cell>
        </row>
        <row r="720">
          <cell r="B720">
            <v>716</v>
          </cell>
          <cell r="C720">
            <v>1352.4200000000128</v>
          </cell>
          <cell r="D720">
            <v>1893.39</v>
          </cell>
          <cell r="F720">
            <v>880.27000000000908</v>
          </cell>
          <cell r="G720">
            <v>1232.3800000000001</v>
          </cell>
        </row>
        <row r="721">
          <cell r="B721">
            <v>717</v>
          </cell>
          <cell r="C721">
            <v>1354.3100000000129</v>
          </cell>
          <cell r="D721">
            <v>1896.03</v>
          </cell>
          <cell r="F721">
            <v>881.50000000000909</v>
          </cell>
          <cell r="G721">
            <v>1234.0999999999999</v>
          </cell>
        </row>
        <row r="722">
          <cell r="B722">
            <v>718</v>
          </cell>
          <cell r="C722">
            <v>1356.200000000013</v>
          </cell>
          <cell r="D722">
            <v>1898.68</v>
          </cell>
          <cell r="F722">
            <v>882.73000000000911</v>
          </cell>
          <cell r="G722">
            <v>1235.82</v>
          </cell>
        </row>
        <row r="723">
          <cell r="B723">
            <v>719</v>
          </cell>
          <cell r="C723">
            <v>1358.0900000000131</v>
          </cell>
          <cell r="D723">
            <v>1901.33</v>
          </cell>
          <cell r="F723">
            <v>883.96000000000913</v>
          </cell>
          <cell r="G723">
            <v>1237.54</v>
          </cell>
        </row>
        <row r="724">
          <cell r="B724">
            <v>720</v>
          </cell>
          <cell r="C724">
            <v>1359.9800000000132</v>
          </cell>
          <cell r="D724">
            <v>1903.97</v>
          </cell>
          <cell r="F724">
            <v>885.19000000000915</v>
          </cell>
          <cell r="G724">
            <v>1239.27</v>
          </cell>
        </row>
        <row r="725">
          <cell r="B725">
            <v>721</v>
          </cell>
          <cell r="C725">
            <v>1361.8700000000133</v>
          </cell>
          <cell r="D725">
            <v>1906.62</v>
          </cell>
          <cell r="F725">
            <v>886.42000000000917</v>
          </cell>
          <cell r="G725">
            <v>1240.99</v>
          </cell>
        </row>
        <row r="726">
          <cell r="B726">
            <v>722</v>
          </cell>
          <cell r="C726">
            <v>1363.7600000000134</v>
          </cell>
          <cell r="D726">
            <v>1909.26</v>
          </cell>
          <cell r="F726">
            <v>887.65000000000919</v>
          </cell>
          <cell r="G726">
            <v>1242.71</v>
          </cell>
        </row>
        <row r="727">
          <cell r="B727">
            <v>723</v>
          </cell>
          <cell r="C727">
            <v>1365.6500000000135</v>
          </cell>
          <cell r="D727">
            <v>1911.91</v>
          </cell>
          <cell r="F727">
            <v>888.8800000000092</v>
          </cell>
          <cell r="G727">
            <v>1244.43</v>
          </cell>
        </row>
        <row r="728">
          <cell r="B728">
            <v>724</v>
          </cell>
          <cell r="C728">
            <v>1367.5400000000136</v>
          </cell>
          <cell r="D728">
            <v>1914.56</v>
          </cell>
          <cell r="F728">
            <v>890.11000000000922</v>
          </cell>
          <cell r="G728">
            <v>1246.1500000000001</v>
          </cell>
        </row>
        <row r="729">
          <cell r="B729">
            <v>725</v>
          </cell>
          <cell r="C729">
            <v>1369.4300000000137</v>
          </cell>
          <cell r="D729">
            <v>1917.2</v>
          </cell>
          <cell r="F729">
            <v>891.34000000000924</v>
          </cell>
          <cell r="G729">
            <v>1247.8800000000001</v>
          </cell>
        </row>
        <row r="730">
          <cell r="B730">
            <v>726</v>
          </cell>
          <cell r="C730">
            <v>1371.3200000000138</v>
          </cell>
          <cell r="D730">
            <v>1919.85</v>
          </cell>
          <cell r="F730">
            <v>892.57000000000926</v>
          </cell>
          <cell r="G730">
            <v>1249.5999999999999</v>
          </cell>
        </row>
        <row r="731">
          <cell r="B731">
            <v>727</v>
          </cell>
          <cell r="C731">
            <v>1373.2100000000139</v>
          </cell>
          <cell r="D731">
            <v>1922.49</v>
          </cell>
          <cell r="F731">
            <v>893.80000000000928</v>
          </cell>
          <cell r="G731">
            <v>1251.32</v>
          </cell>
        </row>
        <row r="732">
          <cell r="B732">
            <v>728</v>
          </cell>
          <cell r="C732">
            <v>1375.100000000014</v>
          </cell>
          <cell r="D732">
            <v>1925.14</v>
          </cell>
          <cell r="F732">
            <v>895.0300000000093</v>
          </cell>
          <cell r="G732">
            <v>1253.04</v>
          </cell>
        </row>
        <row r="733">
          <cell r="B733">
            <v>729</v>
          </cell>
          <cell r="C733">
            <v>1376.9900000000141</v>
          </cell>
          <cell r="D733">
            <v>1927.79</v>
          </cell>
          <cell r="F733">
            <v>896.26000000000931</v>
          </cell>
          <cell r="G733">
            <v>1254.76</v>
          </cell>
        </row>
        <row r="734">
          <cell r="B734">
            <v>730</v>
          </cell>
          <cell r="C734">
            <v>1378.8800000000142</v>
          </cell>
          <cell r="D734">
            <v>1930.43</v>
          </cell>
          <cell r="F734">
            <v>897.49000000000933</v>
          </cell>
          <cell r="G734">
            <v>1256.49</v>
          </cell>
        </row>
        <row r="735">
          <cell r="B735">
            <v>731</v>
          </cell>
          <cell r="C735">
            <v>1380.7700000000143</v>
          </cell>
          <cell r="D735">
            <v>1933.08</v>
          </cell>
          <cell r="F735">
            <v>898.72000000000935</v>
          </cell>
          <cell r="G735">
            <v>1258.21</v>
          </cell>
        </row>
        <row r="736">
          <cell r="B736">
            <v>732</v>
          </cell>
          <cell r="C736">
            <v>1382.6600000000144</v>
          </cell>
          <cell r="D736">
            <v>1935.72</v>
          </cell>
          <cell r="F736">
            <v>899.95000000000937</v>
          </cell>
          <cell r="G736">
            <v>1259.93</v>
          </cell>
        </row>
        <row r="737">
          <cell r="B737">
            <v>733</v>
          </cell>
          <cell r="C737">
            <v>1384.5500000000145</v>
          </cell>
          <cell r="D737">
            <v>1938.37</v>
          </cell>
          <cell r="F737">
            <v>901.18000000000939</v>
          </cell>
          <cell r="G737">
            <v>1261.6500000000001</v>
          </cell>
        </row>
        <row r="738">
          <cell r="B738">
            <v>734</v>
          </cell>
          <cell r="C738">
            <v>1386.4400000000146</v>
          </cell>
          <cell r="D738">
            <v>1941.02</v>
          </cell>
          <cell r="F738">
            <v>902.4100000000094</v>
          </cell>
          <cell r="G738">
            <v>1263.3699999999999</v>
          </cell>
        </row>
        <row r="739">
          <cell r="B739">
            <v>735</v>
          </cell>
          <cell r="C739">
            <v>1388.3300000000147</v>
          </cell>
          <cell r="D739">
            <v>1943.66</v>
          </cell>
          <cell r="F739">
            <v>903.64000000000942</v>
          </cell>
          <cell r="G739">
            <v>1265.0999999999999</v>
          </cell>
        </row>
        <row r="740">
          <cell r="B740">
            <v>736</v>
          </cell>
          <cell r="C740">
            <v>1390.2200000000148</v>
          </cell>
          <cell r="D740">
            <v>1946.31</v>
          </cell>
          <cell r="F740">
            <v>904.87000000000944</v>
          </cell>
          <cell r="G740">
            <v>1266.82</v>
          </cell>
        </row>
        <row r="741">
          <cell r="B741">
            <v>737</v>
          </cell>
          <cell r="C741">
            <v>1392.1100000000149</v>
          </cell>
          <cell r="D741">
            <v>1948.95</v>
          </cell>
          <cell r="F741">
            <v>906.10000000000946</v>
          </cell>
          <cell r="G741">
            <v>1268.54</v>
          </cell>
        </row>
        <row r="742">
          <cell r="B742">
            <v>738</v>
          </cell>
          <cell r="C742">
            <v>1394.000000000015</v>
          </cell>
          <cell r="D742">
            <v>1951.6</v>
          </cell>
          <cell r="F742">
            <v>907.33000000000948</v>
          </cell>
          <cell r="G742">
            <v>1270.26</v>
          </cell>
        </row>
        <row r="743">
          <cell r="B743">
            <v>739</v>
          </cell>
          <cell r="C743">
            <v>1395.8900000000151</v>
          </cell>
          <cell r="D743">
            <v>1954.25</v>
          </cell>
          <cell r="F743">
            <v>908.5600000000095</v>
          </cell>
          <cell r="G743">
            <v>1271.98</v>
          </cell>
        </row>
        <row r="744">
          <cell r="B744">
            <v>740</v>
          </cell>
          <cell r="C744">
            <v>1397.7800000000152</v>
          </cell>
          <cell r="D744">
            <v>1956.89</v>
          </cell>
          <cell r="F744">
            <v>909.79000000000951</v>
          </cell>
          <cell r="G744">
            <v>1273.71</v>
          </cell>
        </row>
        <row r="745">
          <cell r="B745">
            <v>741</v>
          </cell>
          <cell r="C745">
            <v>1399.6700000000153</v>
          </cell>
          <cell r="D745">
            <v>1959.54</v>
          </cell>
          <cell r="F745">
            <v>911.02000000000953</v>
          </cell>
          <cell r="G745">
            <v>1275.43</v>
          </cell>
        </row>
        <row r="746">
          <cell r="B746">
            <v>742</v>
          </cell>
          <cell r="C746">
            <v>1401.5600000000154</v>
          </cell>
          <cell r="D746">
            <v>1962.18</v>
          </cell>
          <cell r="F746">
            <v>912.25000000000955</v>
          </cell>
          <cell r="G746">
            <v>1277.1500000000001</v>
          </cell>
        </row>
        <row r="747">
          <cell r="B747">
            <v>743</v>
          </cell>
          <cell r="C747">
            <v>1403.4500000000155</v>
          </cell>
          <cell r="D747">
            <v>1964.83</v>
          </cell>
          <cell r="F747">
            <v>913.48000000000957</v>
          </cell>
          <cell r="G747">
            <v>1278.8699999999999</v>
          </cell>
        </row>
        <row r="748">
          <cell r="B748">
            <v>744</v>
          </cell>
          <cell r="C748">
            <v>1405.3400000000156</v>
          </cell>
          <cell r="D748">
            <v>1967.48</v>
          </cell>
          <cell r="F748">
            <v>914.71000000000959</v>
          </cell>
          <cell r="G748">
            <v>1280.5899999999999</v>
          </cell>
        </row>
        <row r="749">
          <cell r="B749">
            <v>745</v>
          </cell>
          <cell r="C749">
            <v>1407.2300000000157</v>
          </cell>
          <cell r="D749">
            <v>1970.12</v>
          </cell>
          <cell r="F749">
            <v>915.9400000000096</v>
          </cell>
          <cell r="G749">
            <v>1282.32</v>
          </cell>
        </row>
        <row r="750">
          <cell r="B750">
            <v>746</v>
          </cell>
          <cell r="C750">
            <v>1409.1200000000158</v>
          </cell>
          <cell r="D750">
            <v>1972.77</v>
          </cell>
          <cell r="F750">
            <v>917.17000000000962</v>
          </cell>
          <cell r="G750">
            <v>1284.04</v>
          </cell>
        </row>
        <row r="751">
          <cell r="B751">
            <v>747</v>
          </cell>
          <cell r="C751">
            <v>1411.0100000000159</v>
          </cell>
          <cell r="D751">
            <v>1975.41</v>
          </cell>
          <cell r="F751">
            <v>918.40000000000964</v>
          </cell>
          <cell r="G751">
            <v>1285.76</v>
          </cell>
        </row>
        <row r="752">
          <cell r="B752">
            <v>748</v>
          </cell>
          <cell r="C752">
            <v>1412.900000000016</v>
          </cell>
          <cell r="D752">
            <v>1978.06</v>
          </cell>
          <cell r="F752">
            <v>919.63000000000966</v>
          </cell>
          <cell r="G752">
            <v>1287.48</v>
          </cell>
        </row>
        <row r="753">
          <cell r="B753">
            <v>749</v>
          </cell>
          <cell r="C753">
            <v>1414.7900000000161</v>
          </cell>
          <cell r="D753">
            <v>1980.71</v>
          </cell>
          <cell r="F753">
            <v>920.86000000000968</v>
          </cell>
          <cell r="G753">
            <v>1289.2</v>
          </cell>
        </row>
        <row r="754">
          <cell r="B754">
            <v>750</v>
          </cell>
          <cell r="C754">
            <v>1416.6800000000162</v>
          </cell>
          <cell r="D754">
            <v>1983.35</v>
          </cell>
          <cell r="F754">
            <v>922.0900000000097</v>
          </cell>
          <cell r="G754">
            <v>1290.93</v>
          </cell>
        </row>
        <row r="755">
          <cell r="B755">
            <v>751</v>
          </cell>
          <cell r="C755">
            <v>1418.5700000000163</v>
          </cell>
          <cell r="D755">
            <v>1986</v>
          </cell>
          <cell r="F755">
            <v>923.32000000000971</v>
          </cell>
          <cell r="G755">
            <v>1292.6500000000001</v>
          </cell>
        </row>
        <row r="756">
          <cell r="B756">
            <v>752</v>
          </cell>
          <cell r="C756">
            <v>1420.4600000000164</v>
          </cell>
          <cell r="D756">
            <v>1988.64</v>
          </cell>
          <cell r="F756">
            <v>924.55000000000973</v>
          </cell>
          <cell r="G756">
            <v>1294.3699999999999</v>
          </cell>
        </row>
        <row r="757">
          <cell r="B757">
            <v>753</v>
          </cell>
          <cell r="C757">
            <v>1422.3500000000165</v>
          </cell>
          <cell r="D757">
            <v>1991.29</v>
          </cell>
          <cell r="F757">
            <v>925.78000000000975</v>
          </cell>
          <cell r="G757">
            <v>1296.0899999999999</v>
          </cell>
        </row>
        <row r="758">
          <cell r="B758">
            <v>754</v>
          </cell>
          <cell r="C758">
            <v>1424.2400000000166</v>
          </cell>
          <cell r="D758">
            <v>1993.94</v>
          </cell>
          <cell r="F758">
            <v>927.01000000000977</v>
          </cell>
          <cell r="G758">
            <v>1297.81</v>
          </cell>
        </row>
        <row r="759">
          <cell r="B759">
            <v>755</v>
          </cell>
          <cell r="C759">
            <v>1426.1300000000167</v>
          </cell>
          <cell r="D759">
            <v>1996.58</v>
          </cell>
          <cell r="F759">
            <v>928.24000000000979</v>
          </cell>
          <cell r="G759">
            <v>1299.54</v>
          </cell>
        </row>
        <row r="760">
          <cell r="B760">
            <v>756</v>
          </cell>
          <cell r="C760">
            <v>1428.0200000000168</v>
          </cell>
          <cell r="D760">
            <v>1999.23</v>
          </cell>
          <cell r="F760">
            <v>929.4700000000098</v>
          </cell>
          <cell r="G760">
            <v>1301.26</v>
          </cell>
        </row>
        <row r="761">
          <cell r="B761">
            <v>757</v>
          </cell>
          <cell r="C761">
            <v>1429.9100000000169</v>
          </cell>
          <cell r="D761">
            <v>2001.87</v>
          </cell>
          <cell r="F761">
            <v>930.70000000000982</v>
          </cell>
          <cell r="G761">
            <v>1302.98</v>
          </cell>
        </row>
        <row r="762">
          <cell r="B762">
            <v>758</v>
          </cell>
          <cell r="C762">
            <v>1431.800000000017</v>
          </cell>
          <cell r="D762">
            <v>2004.52</v>
          </cell>
          <cell r="F762">
            <v>931.93000000000984</v>
          </cell>
          <cell r="G762">
            <v>1304.7</v>
          </cell>
        </row>
        <row r="763">
          <cell r="B763">
            <v>759</v>
          </cell>
          <cell r="C763">
            <v>1433.6900000000171</v>
          </cell>
          <cell r="D763">
            <v>2007.17</v>
          </cell>
          <cell r="F763">
            <v>933.16000000000986</v>
          </cell>
          <cell r="G763">
            <v>1306.42</v>
          </cell>
        </row>
        <row r="764">
          <cell r="B764">
            <v>760</v>
          </cell>
          <cell r="C764">
            <v>1435.5800000000172</v>
          </cell>
          <cell r="D764">
            <v>2009.81</v>
          </cell>
          <cell r="F764">
            <v>934.39000000000988</v>
          </cell>
          <cell r="G764">
            <v>1308.1500000000001</v>
          </cell>
        </row>
        <row r="765">
          <cell r="B765">
            <v>761</v>
          </cell>
          <cell r="C765">
            <v>1437.4700000000173</v>
          </cell>
          <cell r="D765">
            <v>2012.46</v>
          </cell>
          <cell r="F765">
            <v>935.6200000000099</v>
          </cell>
          <cell r="G765">
            <v>1309.8699999999999</v>
          </cell>
        </row>
        <row r="766">
          <cell r="B766">
            <v>762</v>
          </cell>
          <cell r="C766">
            <v>1439.3600000000174</v>
          </cell>
          <cell r="D766">
            <v>2015.1</v>
          </cell>
          <cell r="F766">
            <v>936.85000000000991</v>
          </cell>
          <cell r="G766">
            <v>1311.59</v>
          </cell>
        </row>
        <row r="767">
          <cell r="B767">
            <v>763</v>
          </cell>
          <cell r="C767">
            <v>1441.2500000000175</v>
          </cell>
          <cell r="D767">
            <v>2017.75</v>
          </cell>
          <cell r="F767">
            <v>938.08000000000993</v>
          </cell>
          <cell r="G767">
            <v>1313.31</v>
          </cell>
        </row>
        <row r="768">
          <cell r="B768">
            <v>764</v>
          </cell>
          <cell r="C768">
            <v>1443.1400000000176</v>
          </cell>
          <cell r="D768">
            <v>2020.4</v>
          </cell>
          <cell r="F768">
            <v>939.31000000000995</v>
          </cell>
          <cell r="G768">
            <v>1315.03</v>
          </cell>
        </row>
        <row r="769">
          <cell r="B769">
            <v>765</v>
          </cell>
          <cell r="C769">
            <v>1445.0300000000177</v>
          </cell>
          <cell r="D769">
            <v>2023.04</v>
          </cell>
          <cell r="F769">
            <v>940.54000000000997</v>
          </cell>
          <cell r="G769">
            <v>1316.76</v>
          </cell>
        </row>
        <row r="770">
          <cell r="B770">
            <v>766</v>
          </cell>
          <cell r="C770">
            <v>1446.9200000000178</v>
          </cell>
          <cell r="D770">
            <v>2025.69</v>
          </cell>
          <cell r="F770">
            <v>941.77000000000999</v>
          </cell>
          <cell r="G770">
            <v>1318.48</v>
          </cell>
        </row>
        <row r="771">
          <cell r="B771">
            <v>767</v>
          </cell>
          <cell r="C771">
            <v>1448.8100000000179</v>
          </cell>
          <cell r="D771">
            <v>2028.33</v>
          </cell>
          <cell r="F771">
            <v>943.00000000001</v>
          </cell>
          <cell r="G771">
            <v>1320.2</v>
          </cell>
        </row>
        <row r="772">
          <cell r="B772">
            <v>768</v>
          </cell>
          <cell r="C772">
            <v>1450.700000000018</v>
          </cell>
          <cell r="D772">
            <v>2030.98</v>
          </cell>
          <cell r="F772">
            <v>944.23000000001002</v>
          </cell>
          <cell r="G772">
            <v>1321.92</v>
          </cell>
        </row>
        <row r="773">
          <cell r="B773">
            <v>769</v>
          </cell>
          <cell r="C773">
            <v>1452.5900000000181</v>
          </cell>
          <cell r="D773">
            <v>2033.63</v>
          </cell>
          <cell r="F773">
            <v>945.46000000001004</v>
          </cell>
          <cell r="G773">
            <v>1323.64</v>
          </cell>
        </row>
        <row r="774">
          <cell r="B774">
            <v>770</v>
          </cell>
          <cell r="C774">
            <v>1454.4800000000182</v>
          </cell>
          <cell r="D774">
            <v>2036.27</v>
          </cell>
          <cell r="F774">
            <v>946.69000000001006</v>
          </cell>
          <cell r="G774">
            <v>1325.37</v>
          </cell>
        </row>
        <row r="775">
          <cell r="B775">
            <v>771</v>
          </cell>
          <cell r="C775">
            <v>1456.3700000000183</v>
          </cell>
          <cell r="D775">
            <v>2038.92</v>
          </cell>
          <cell r="F775">
            <v>947.92000000001008</v>
          </cell>
          <cell r="G775">
            <v>1327.09</v>
          </cell>
        </row>
        <row r="776">
          <cell r="B776">
            <v>772</v>
          </cell>
          <cell r="C776">
            <v>1458.2600000000184</v>
          </cell>
          <cell r="D776">
            <v>2041.56</v>
          </cell>
          <cell r="F776">
            <v>949.1500000000101</v>
          </cell>
          <cell r="G776">
            <v>1328.81</v>
          </cell>
        </row>
        <row r="777">
          <cell r="B777">
            <v>773</v>
          </cell>
          <cell r="C777">
            <v>1460.1500000000185</v>
          </cell>
          <cell r="D777">
            <v>2044.21</v>
          </cell>
          <cell r="F777">
            <v>950.38000000001011</v>
          </cell>
          <cell r="G777">
            <v>1330.53</v>
          </cell>
        </row>
        <row r="778">
          <cell r="B778">
            <v>774</v>
          </cell>
          <cell r="C778">
            <v>1462.0400000000186</v>
          </cell>
          <cell r="D778">
            <v>2046.86</v>
          </cell>
          <cell r="F778">
            <v>951.61000000001013</v>
          </cell>
          <cell r="G778">
            <v>1332.25</v>
          </cell>
        </row>
        <row r="779">
          <cell r="B779">
            <v>775</v>
          </cell>
          <cell r="C779">
            <v>1463.9300000000187</v>
          </cell>
          <cell r="D779">
            <v>2049.5</v>
          </cell>
          <cell r="F779">
            <v>952.84000000001015</v>
          </cell>
          <cell r="G779">
            <v>1333.98</v>
          </cell>
        </row>
        <row r="780">
          <cell r="B780">
            <v>776</v>
          </cell>
          <cell r="C780">
            <v>1465.8200000000188</v>
          </cell>
          <cell r="D780">
            <v>2052.15</v>
          </cell>
          <cell r="F780">
            <v>954.07000000001017</v>
          </cell>
          <cell r="G780">
            <v>1335.7</v>
          </cell>
        </row>
        <row r="781">
          <cell r="B781">
            <v>777</v>
          </cell>
          <cell r="C781">
            <v>1467.7100000000189</v>
          </cell>
          <cell r="D781">
            <v>2054.79</v>
          </cell>
          <cell r="F781">
            <v>955.30000000001019</v>
          </cell>
          <cell r="G781">
            <v>1337.42</v>
          </cell>
        </row>
        <row r="782">
          <cell r="B782">
            <v>778</v>
          </cell>
          <cell r="C782">
            <v>1469.600000000019</v>
          </cell>
          <cell r="D782">
            <v>2057.44</v>
          </cell>
          <cell r="F782">
            <v>956.5300000000102</v>
          </cell>
          <cell r="G782">
            <v>1339.14</v>
          </cell>
        </row>
        <row r="783">
          <cell r="B783">
            <v>779</v>
          </cell>
          <cell r="C783">
            <v>1471.4900000000191</v>
          </cell>
          <cell r="D783">
            <v>2060.09</v>
          </cell>
          <cell r="F783">
            <v>957.76000000001022</v>
          </cell>
          <cell r="G783">
            <v>1340.86</v>
          </cell>
        </row>
        <row r="784">
          <cell r="B784">
            <v>780</v>
          </cell>
          <cell r="C784">
            <v>1473.3800000000192</v>
          </cell>
          <cell r="D784">
            <v>2062.73</v>
          </cell>
          <cell r="F784">
            <v>958.99000000001024</v>
          </cell>
          <cell r="G784">
            <v>1342.59</v>
          </cell>
        </row>
        <row r="785">
          <cell r="B785">
            <v>781</v>
          </cell>
          <cell r="C785">
            <v>1475.2700000000193</v>
          </cell>
          <cell r="D785">
            <v>2065.38</v>
          </cell>
          <cell r="F785">
            <v>960.22000000001026</v>
          </cell>
          <cell r="G785">
            <v>1344.31</v>
          </cell>
        </row>
        <row r="786">
          <cell r="B786">
            <v>782</v>
          </cell>
          <cell r="C786">
            <v>1477.1600000000194</v>
          </cell>
          <cell r="D786">
            <v>2068.02</v>
          </cell>
          <cell r="F786">
            <v>961.45000000001028</v>
          </cell>
          <cell r="G786">
            <v>1346.03</v>
          </cell>
        </row>
        <row r="787">
          <cell r="B787">
            <v>783</v>
          </cell>
          <cell r="C787">
            <v>1479.0500000000195</v>
          </cell>
          <cell r="D787">
            <v>2070.67</v>
          </cell>
          <cell r="F787">
            <v>962.6800000000103</v>
          </cell>
          <cell r="G787">
            <v>1347.75</v>
          </cell>
        </row>
        <row r="788">
          <cell r="B788">
            <v>784</v>
          </cell>
          <cell r="C788">
            <v>1480.9400000000196</v>
          </cell>
          <cell r="D788">
            <v>2073.3200000000002</v>
          </cell>
          <cell r="F788">
            <v>963.91000000001031</v>
          </cell>
          <cell r="G788">
            <v>1349.47</v>
          </cell>
        </row>
        <row r="789">
          <cell r="B789">
            <v>785</v>
          </cell>
          <cell r="C789">
            <v>1482.8300000000197</v>
          </cell>
          <cell r="D789">
            <v>2075.96</v>
          </cell>
          <cell r="F789">
            <v>965.14000000001033</v>
          </cell>
          <cell r="G789">
            <v>1351.2</v>
          </cell>
        </row>
        <row r="790">
          <cell r="B790">
            <v>786</v>
          </cell>
          <cell r="C790">
            <v>1484.7200000000198</v>
          </cell>
          <cell r="D790">
            <v>2078.61</v>
          </cell>
          <cell r="F790">
            <v>966.37000000001035</v>
          </cell>
          <cell r="G790">
            <v>1352.92</v>
          </cell>
        </row>
        <row r="791">
          <cell r="B791">
            <v>787</v>
          </cell>
          <cell r="C791">
            <v>1486.6100000000199</v>
          </cell>
          <cell r="D791">
            <v>2081.25</v>
          </cell>
          <cell r="F791">
            <v>967.60000000001037</v>
          </cell>
          <cell r="G791">
            <v>1354.64</v>
          </cell>
        </row>
        <row r="792">
          <cell r="B792">
            <v>788</v>
          </cell>
          <cell r="C792">
            <v>1488.50000000002</v>
          </cell>
          <cell r="D792">
            <v>2083.9</v>
          </cell>
          <cell r="F792">
            <v>968.83000000001039</v>
          </cell>
          <cell r="G792">
            <v>1356.36</v>
          </cell>
        </row>
        <row r="793">
          <cell r="B793">
            <v>789</v>
          </cell>
          <cell r="C793">
            <v>1490.3900000000201</v>
          </cell>
          <cell r="D793">
            <v>2086.5500000000002</v>
          </cell>
          <cell r="F793">
            <v>970.0600000000104</v>
          </cell>
          <cell r="G793">
            <v>1358.08</v>
          </cell>
        </row>
        <row r="794">
          <cell r="B794">
            <v>790</v>
          </cell>
          <cell r="C794">
            <v>1492.2800000000202</v>
          </cell>
          <cell r="D794">
            <v>2089.19</v>
          </cell>
          <cell r="F794">
            <v>971.29000000001042</v>
          </cell>
          <cell r="G794">
            <v>1359.81</v>
          </cell>
        </row>
        <row r="795">
          <cell r="B795">
            <v>791</v>
          </cell>
          <cell r="C795">
            <v>1494.1700000000203</v>
          </cell>
          <cell r="D795">
            <v>2091.84</v>
          </cell>
          <cell r="F795">
            <v>972.52000000001044</v>
          </cell>
          <cell r="G795">
            <v>1361.53</v>
          </cell>
        </row>
        <row r="796">
          <cell r="B796">
            <v>792</v>
          </cell>
          <cell r="C796">
            <v>1496.0600000000204</v>
          </cell>
          <cell r="D796">
            <v>2094.48</v>
          </cell>
          <cell r="F796">
            <v>973.75000000001046</v>
          </cell>
          <cell r="G796">
            <v>1363.25</v>
          </cell>
        </row>
        <row r="797">
          <cell r="B797">
            <v>793</v>
          </cell>
          <cell r="C797">
            <v>1497.9500000000205</v>
          </cell>
          <cell r="D797">
            <v>2097.13</v>
          </cell>
          <cell r="F797">
            <v>974.98000000001048</v>
          </cell>
          <cell r="G797">
            <v>1364.97</v>
          </cell>
        </row>
        <row r="798">
          <cell r="B798">
            <v>794</v>
          </cell>
          <cell r="C798">
            <v>1499.8400000000206</v>
          </cell>
          <cell r="D798">
            <v>2099.7800000000002</v>
          </cell>
          <cell r="F798">
            <v>976.2100000000105</v>
          </cell>
          <cell r="G798">
            <v>1366.69</v>
          </cell>
        </row>
        <row r="799">
          <cell r="B799">
            <v>795</v>
          </cell>
          <cell r="C799">
            <v>1501.7300000000207</v>
          </cell>
          <cell r="D799">
            <v>2102.42</v>
          </cell>
          <cell r="F799">
            <v>977.44000000001051</v>
          </cell>
          <cell r="G799">
            <v>1368.42</v>
          </cell>
        </row>
        <row r="800">
          <cell r="B800">
            <v>796</v>
          </cell>
          <cell r="C800">
            <v>1503.6200000000208</v>
          </cell>
          <cell r="D800">
            <v>2105.0700000000002</v>
          </cell>
          <cell r="F800">
            <v>978.67000000001053</v>
          </cell>
          <cell r="G800">
            <v>1370.14</v>
          </cell>
        </row>
        <row r="801">
          <cell r="B801">
            <v>797</v>
          </cell>
          <cell r="C801">
            <v>1505.5100000000209</v>
          </cell>
          <cell r="D801">
            <v>2107.71</v>
          </cell>
          <cell r="F801">
            <v>979.90000000001055</v>
          </cell>
          <cell r="G801">
            <v>1371.86</v>
          </cell>
        </row>
        <row r="802">
          <cell r="B802">
            <v>798</v>
          </cell>
          <cell r="C802">
            <v>1507.400000000021</v>
          </cell>
          <cell r="D802">
            <v>2110.36</v>
          </cell>
          <cell r="F802">
            <v>981.13000000001057</v>
          </cell>
          <cell r="G802">
            <v>1373.58</v>
          </cell>
        </row>
        <row r="803">
          <cell r="B803">
            <v>799</v>
          </cell>
          <cell r="C803">
            <v>1509.2900000000211</v>
          </cell>
          <cell r="D803">
            <v>2113.0100000000002</v>
          </cell>
          <cell r="F803">
            <v>982.36000000001059</v>
          </cell>
          <cell r="G803">
            <v>1375.3</v>
          </cell>
        </row>
        <row r="804">
          <cell r="B804">
            <v>800</v>
          </cell>
          <cell r="C804">
            <v>1511.1800000000212</v>
          </cell>
          <cell r="D804">
            <v>2115.65</v>
          </cell>
          <cell r="F804">
            <v>983.5900000000106</v>
          </cell>
          <cell r="G804">
            <v>1377.03</v>
          </cell>
        </row>
        <row r="805">
          <cell r="B805">
            <v>801</v>
          </cell>
          <cell r="C805">
            <v>1513.0700000000213</v>
          </cell>
          <cell r="D805">
            <v>2118.3000000000002</v>
          </cell>
          <cell r="F805">
            <v>984.82000000001062</v>
          </cell>
          <cell r="G805">
            <v>1378.75</v>
          </cell>
        </row>
        <row r="806">
          <cell r="B806">
            <v>802</v>
          </cell>
          <cell r="C806">
            <v>1514.9600000000214</v>
          </cell>
          <cell r="D806">
            <v>2120.94</v>
          </cell>
          <cell r="F806">
            <v>986.05000000001064</v>
          </cell>
          <cell r="G806">
            <v>1380.47</v>
          </cell>
        </row>
        <row r="807">
          <cell r="B807">
            <v>803</v>
          </cell>
          <cell r="C807">
            <v>1516.8500000000215</v>
          </cell>
          <cell r="D807">
            <v>2123.59</v>
          </cell>
          <cell r="F807">
            <v>987.28000000001066</v>
          </cell>
          <cell r="G807">
            <v>1382.19</v>
          </cell>
        </row>
        <row r="808">
          <cell r="B808">
            <v>804</v>
          </cell>
          <cell r="C808">
            <v>1518.7400000000216</v>
          </cell>
          <cell r="D808">
            <v>2126.2399999999998</v>
          </cell>
          <cell r="F808">
            <v>988.51000000001068</v>
          </cell>
          <cell r="G808">
            <v>1383.91</v>
          </cell>
        </row>
        <row r="809">
          <cell r="B809">
            <v>805</v>
          </cell>
          <cell r="C809">
            <v>1520.6300000000217</v>
          </cell>
          <cell r="D809">
            <v>2128.88</v>
          </cell>
          <cell r="F809">
            <v>989.7400000000107</v>
          </cell>
          <cell r="G809">
            <v>1385.64</v>
          </cell>
        </row>
        <row r="810">
          <cell r="B810">
            <v>806</v>
          </cell>
          <cell r="C810">
            <v>1522.5200000000218</v>
          </cell>
          <cell r="D810">
            <v>2131.5300000000002</v>
          </cell>
          <cell r="F810">
            <v>990.97000000001071</v>
          </cell>
          <cell r="G810">
            <v>1387.36</v>
          </cell>
        </row>
        <row r="811">
          <cell r="B811">
            <v>807</v>
          </cell>
          <cell r="C811">
            <v>1524.4100000000219</v>
          </cell>
          <cell r="D811">
            <v>2134.17</v>
          </cell>
          <cell r="F811">
            <v>992.20000000001073</v>
          </cell>
          <cell r="G811">
            <v>1389.08</v>
          </cell>
        </row>
        <row r="812">
          <cell r="B812">
            <v>808</v>
          </cell>
          <cell r="C812">
            <v>1526.300000000022</v>
          </cell>
          <cell r="D812">
            <v>2136.8200000000002</v>
          </cell>
          <cell r="F812">
            <v>993.43000000001075</v>
          </cell>
          <cell r="G812">
            <v>1390.8</v>
          </cell>
        </row>
        <row r="813">
          <cell r="B813">
            <v>809</v>
          </cell>
          <cell r="C813">
            <v>1528.1900000000221</v>
          </cell>
          <cell r="D813">
            <v>2139.4699999999998</v>
          </cell>
          <cell r="F813">
            <v>994.66000000001077</v>
          </cell>
          <cell r="G813">
            <v>1392.52</v>
          </cell>
        </row>
        <row r="814">
          <cell r="B814">
            <v>810</v>
          </cell>
          <cell r="C814">
            <v>1530.0800000000222</v>
          </cell>
          <cell r="D814">
            <v>2142.11</v>
          </cell>
          <cell r="F814">
            <v>995.89000000001079</v>
          </cell>
          <cell r="G814">
            <v>1394.25</v>
          </cell>
        </row>
        <row r="815">
          <cell r="B815">
            <v>811</v>
          </cell>
          <cell r="C815">
            <v>1531.9700000000223</v>
          </cell>
          <cell r="D815">
            <v>2144.7600000000002</v>
          </cell>
          <cell r="F815">
            <v>997.1200000000108</v>
          </cell>
          <cell r="G815">
            <v>1395.97</v>
          </cell>
        </row>
        <row r="816">
          <cell r="B816">
            <v>812</v>
          </cell>
          <cell r="C816">
            <v>1533.8600000000224</v>
          </cell>
          <cell r="D816">
            <v>2147.4</v>
          </cell>
          <cell r="F816">
            <v>998.35000000001082</v>
          </cell>
          <cell r="G816">
            <v>1397.69</v>
          </cell>
        </row>
        <row r="817">
          <cell r="B817">
            <v>813</v>
          </cell>
          <cell r="C817">
            <v>1535.7500000000225</v>
          </cell>
          <cell r="D817">
            <v>2150.0500000000002</v>
          </cell>
          <cell r="F817">
            <v>999.58000000001084</v>
          </cell>
          <cell r="G817">
            <v>1399.41</v>
          </cell>
        </row>
        <row r="818">
          <cell r="B818">
            <v>814</v>
          </cell>
          <cell r="C818">
            <v>1537.6400000000226</v>
          </cell>
          <cell r="D818">
            <v>2152.6999999999998</v>
          </cell>
          <cell r="F818">
            <v>1000.8100000000109</v>
          </cell>
          <cell r="G818">
            <v>1401.13</v>
          </cell>
        </row>
        <row r="819">
          <cell r="B819">
            <v>815</v>
          </cell>
          <cell r="C819">
            <v>1539.5300000000227</v>
          </cell>
          <cell r="D819">
            <v>2155.34</v>
          </cell>
          <cell r="F819">
            <v>1002.0400000000109</v>
          </cell>
          <cell r="G819">
            <v>1402.86</v>
          </cell>
        </row>
        <row r="820">
          <cell r="B820">
            <v>816</v>
          </cell>
          <cell r="C820">
            <v>1541.4200000000228</v>
          </cell>
          <cell r="D820">
            <v>2157.9899999999998</v>
          </cell>
          <cell r="F820">
            <v>1003.2700000000109</v>
          </cell>
          <cell r="G820">
            <v>1404.58</v>
          </cell>
        </row>
        <row r="821">
          <cell r="B821">
            <v>817</v>
          </cell>
          <cell r="C821">
            <v>1543.3100000000229</v>
          </cell>
          <cell r="D821">
            <v>2160.63</v>
          </cell>
          <cell r="F821">
            <v>1004.5000000000109</v>
          </cell>
          <cell r="G821">
            <v>1406.3</v>
          </cell>
        </row>
        <row r="822">
          <cell r="B822">
            <v>818</v>
          </cell>
          <cell r="C822">
            <v>1545.200000000023</v>
          </cell>
          <cell r="D822">
            <v>2163.2800000000002</v>
          </cell>
          <cell r="F822">
            <v>1005.7300000000109</v>
          </cell>
          <cell r="G822">
            <v>1408.02</v>
          </cell>
        </row>
        <row r="823">
          <cell r="B823">
            <v>819</v>
          </cell>
          <cell r="C823">
            <v>1547.0900000000231</v>
          </cell>
          <cell r="D823">
            <v>2165.9299999999998</v>
          </cell>
          <cell r="F823">
            <v>1006.960000000011</v>
          </cell>
          <cell r="G823">
            <v>1409.74</v>
          </cell>
        </row>
        <row r="824">
          <cell r="B824">
            <v>820</v>
          </cell>
          <cell r="C824">
            <v>1548.9800000000232</v>
          </cell>
          <cell r="D824">
            <v>2168.5700000000002</v>
          </cell>
          <cell r="F824">
            <v>1008.190000000011</v>
          </cell>
          <cell r="G824">
            <v>1411.47</v>
          </cell>
        </row>
        <row r="825">
          <cell r="B825">
            <v>821</v>
          </cell>
          <cell r="C825">
            <v>1550.8700000000233</v>
          </cell>
          <cell r="D825">
            <v>2171.2199999999998</v>
          </cell>
          <cell r="F825">
            <v>1009.420000000011</v>
          </cell>
          <cell r="G825">
            <v>1413.19</v>
          </cell>
        </row>
        <row r="826">
          <cell r="B826">
            <v>822</v>
          </cell>
          <cell r="C826">
            <v>1552.7600000000234</v>
          </cell>
          <cell r="D826">
            <v>2173.86</v>
          </cell>
          <cell r="F826">
            <v>1010.650000000011</v>
          </cell>
          <cell r="G826">
            <v>1414.91</v>
          </cell>
        </row>
        <row r="827">
          <cell r="B827">
            <v>823</v>
          </cell>
          <cell r="C827">
            <v>1554.6500000000235</v>
          </cell>
          <cell r="D827">
            <v>2176.5100000000002</v>
          </cell>
          <cell r="F827">
            <v>1011.880000000011</v>
          </cell>
          <cell r="G827">
            <v>1416.63</v>
          </cell>
        </row>
        <row r="828">
          <cell r="B828">
            <v>824</v>
          </cell>
          <cell r="C828">
            <v>1556.5400000000236</v>
          </cell>
          <cell r="D828">
            <v>2179.16</v>
          </cell>
          <cell r="F828">
            <v>1013.110000000011</v>
          </cell>
          <cell r="G828">
            <v>1418.35</v>
          </cell>
        </row>
        <row r="829">
          <cell r="B829">
            <v>825</v>
          </cell>
          <cell r="C829">
            <v>1558.4300000000237</v>
          </cell>
          <cell r="D829">
            <v>2181.8000000000002</v>
          </cell>
          <cell r="F829">
            <v>1014.3400000000111</v>
          </cell>
          <cell r="G829">
            <v>1420.08</v>
          </cell>
        </row>
        <row r="830">
          <cell r="B830">
            <v>826</v>
          </cell>
          <cell r="C830">
            <v>1560.3200000000238</v>
          </cell>
          <cell r="D830">
            <v>2184.4499999999998</v>
          </cell>
          <cell r="F830">
            <v>1015.5700000000111</v>
          </cell>
          <cell r="G830">
            <v>1421.8</v>
          </cell>
        </row>
        <row r="831">
          <cell r="B831">
            <v>827</v>
          </cell>
          <cell r="C831">
            <v>1562.2100000000239</v>
          </cell>
          <cell r="D831">
            <v>2187.09</v>
          </cell>
          <cell r="F831">
            <v>1016.8000000000111</v>
          </cell>
          <cell r="G831">
            <v>1423.52</v>
          </cell>
        </row>
        <row r="832">
          <cell r="B832">
            <v>828</v>
          </cell>
          <cell r="C832">
            <v>1564.100000000024</v>
          </cell>
          <cell r="D832">
            <v>2189.7399999999998</v>
          </cell>
          <cell r="F832">
            <v>1018.0300000000111</v>
          </cell>
          <cell r="G832">
            <v>1425.24</v>
          </cell>
        </row>
        <row r="833">
          <cell r="B833">
            <v>829</v>
          </cell>
          <cell r="C833">
            <v>1565.9900000000241</v>
          </cell>
          <cell r="D833">
            <v>2192.39</v>
          </cell>
          <cell r="F833">
            <v>1019.2600000000111</v>
          </cell>
          <cell r="G833">
            <v>1426.96</v>
          </cell>
        </row>
        <row r="834">
          <cell r="B834">
            <v>830</v>
          </cell>
          <cell r="C834">
            <v>1567.8800000000242</v>
          </cell>
          <cell r="D834">
            <v>2195.0300000000002</v>
          </cell>
          <cell r="F834">
            <v>1020.4900000000112</v>
          </cell>
          <cell r="G834">
            <v>1428.69</v>
          </cell>
        </row>
        <row r="835">
          <cell r="B835">
            <v>831</v>
          </cell>
          <cell r="C835">
            <v>1569.7700000000243</v>
          </cell>
          <cell r="D835">
            <v>2197.6799999999998</v>
          </cell>
          <cell r="F835">
            <v>1021.7200000000112</v>
          </cell>
          <cell r="G835">
            <v>1430.41</v>
          </cell>
        </row>
        <row r="836">
          <cell r="B836">
            <v>832</v>
          </cell>
          <cell r="C836">
            <v>1571.6600000000244</v>
          </cell>
          <cell r="D836">
            <v>2200.3200000000002</v>
          </cell>
          <cell r="F836">
            <v>1022.9500000000112</v>
          </cell>
          <cell r="G836">
            <v>1432.13</v>
          </cell>
        </row>
        <row r="837">
          <cell r="B837">
            <v>833</v>
          </cell>
          <cell r="C837">
            <v>1573.5500000000245</v>
          </cell>
          <cell r="D837">
            <v>2202.9699999999998</v>
          </cell>
          <cell r="F837">
            <v>1024.1800000000112</v>
          </cell>
          <cell r="G837">
            <v>1433.85</v>
          </cell>
        </row>
        <row r="838">
          <cell r="B838">
            <v>834</v>
          </cell>
          <cell r="C838">
            <v>1575.4400000000246</v>
          </cell>
          <cell r="D838">
            <v>2205.62</v>
          </cell>
          <cell r="F838">
            <v>1025.4100000000112</v>
          </cell>
          <cell r="G838">
            <v>1435.57</v>
          </cell>
        </row>
        <row r="839">
          <cell r="B839">
            <v>835</v>
          </cell>
          <cell r="C839">
            <v>1577.3300000000247</v>
          </cell>
          <cell r="D839">
            <v>2208.2600000000002</v>
          </cell>
          <cell r="F839">
            <v>1026.6400000000112</v>
          </cell>
          <cell r="G839">
            <v>1437.3</v>
          </cell>
        </row>
        <row r="840">
          <cell r="B840">
            <v>836</v>
          </cell>
          <cell r="C840">
            <v>1579.2200000000248</v>
          </cell>
          <cell r="D840">
            <v>2210.91</v>
          </cell>
          <cell r="F840">
            <v>1027.8700000000113</v>
          </cell>
          <cell r="G840">
            <v>1439.02</v>
          </cell>
        </row>
        <row r="841">
          <cell r="B841">
            <v>837</v>
          </cell>
          <cell r="C841">
            <v>1581.1100000000249</v>
          </cell>
          <cell r="D841">
            <v>2213.5500000000002</v>
          </cell>
          <cell r="F841">
            <v>1029.1000000000113</v>
          </cell>
          <cell r="G841">
            <v>1440.74</v>
          </cell>
        </row>
        <row r="842">
          <cell r="B842">
            <v>838</v>
          </cell>
          <cell r="C842">
            <v>1583.000000000025</v>
          </cell>
          <cell r="D842">
            <v>2216.1999999999998</v>
          </cell>
          <cell r="F842">
            <v>1030.3300000000113</v>
          </cell>
          <cell r="G842">
            <v>1442.46</v>
          </cell>
        </row>
        <row r="843">
          <cell r="B843">
            <v>839</v>
          </cell>
          <cell r="C843">
            <v>1584.8900000000251</v>
          </cell>
          <cell r="D843">
            <v>2218.85</v>
          </cell>
          <cell r="F843">
            <v>1031.5600000000113</v>
          </cell>
          <cell r="G843">
            <v>1444.18</v>
          </cell>
        </row>
        <row r="844">
          <cell r="B844">
            <v>840</v>
          </cell>
          <cell r="C844">
            <v>1586.7800000000252</v>
          </cell>
          <cell r="D844">
            <v>2221.4899999999998</v>
          </cell>
          <cell r="F844">
            <v>1032.7900000000113</v>
          </cell>
          <cell r="G844">
            <v>1445.91</v>
          </cell>
        </row>
        <row r="845">
          <cell r="B845">
            <v>841</v>
          </cell>
          <cell r="C845">
            <v>1588.6700000000253</v>
          </cell>
          <cell r="D845">
            <v>2224.14</v>
          </cell>
          <cell r="F845">
            <v>1034.0200000000114</v>
          </cell>
          <cell r="G845">
            <v>1447.63</v>
          </cell>
        </row>
        <row r="846">
          <cell r="B846">
            <v>842</v>
          </cell>
          <cell r="C846">
            <v>1590.5600000000254</v>
          </cell>
          <cell r="D846">
            <v>2226.7800000000002</v>
          </cell>
          <cell r="F846">
            <v>1035.2500000000114</v>
          </cell>
          <cell r="G846">
            <v>1449.35</v>
          </cell>
        </row>
        <row r="847">
          <cell r="B847">
            <v>843</v>
          </cell>
          <cell r="C847">
            <v>1592.4500000000255</v>
          </cell>
          <cell r="D847">
            <v>2229.4299999999998</v>
          </cell>
          <cell r="F847">
            <v>1036.4800000000114</v>
          </cell>
          <cell r="G847">
            <v>1451.07</v>
          </cell>
        </row>
        <row r="848">
          <cell r="B848">
            <v>844</v>
          </cell>
          <cell r="C848">
            <v>1594.3400000000256</v>
          </cell>
          <cell r="D848">
            <v>2232.08</v>
          </cell>
          <cell r="F848">
            <v>1037.7100000000114</v>
          </cell>
          <cell r="G848">
            <v>1452.79</v>
          </cell>
        </row>
        <row r="849">
          <cell r="B849">
            <v>845</v>
          </cell>
          <cell r="C849">
            <v>1596.2300000000257</v>
          </cell>
          <cell r="D849">
            <v>2234.7199999999998</v>
          </cell>
          <cell r="F849">
            <v>1038.9400000000114</v>
          </cell>
          <cell r="G849">
            <v>1454.52</v>
          </cell>
        </row>
        <row r="850">
          <cell r="B850">
            <v>846</v>
          </cell>
          <cell r="C850">
            <v>1598.1200000000258</v>
          </cell>
          <cell r="D850">
            <v>2237.37</v>
          </cell>
          <cell r="F850">
            <v>1040.1700000000114</v>
          </cell>
          <cell r="G850">
            <v>1456.24</v>
          </cell>
        </row>
        <row r="851">
          <cell r="B851">
            <v>847</v>
          </cell>
          <cell r="C851">
            <v>1600.0100000000259</v>
          </cell>
          <cell r="D851">
            <v>2240.0100000000002</v>
          </cell>
          <cell r="F851">
            <v>1041.4000000000115</v>
          </cell>
          <cell r="G851">
            <v>1457.96</v>
          </cell>
        </row>
        <row r="852">
          <cell r="B852">
            <v>848</v>
          </cell>
          <cell r="C852">
            <v>1601.900000000026</v>
          </cell>
          <cell r="D852">
            <v>2242.66</v>
          </cell>
          <cell r="F852">
            <v>1042.6300000000115</v>
          </cell>
          <cell r="G852">
            <v>1459.68</v>
          </cell>
        </row>
        <row r="853">
          <cell r="B853">
            <v>849</v>
          </cell>
          <cell r="C853">
            <v>1603.7900000000261</v>
          </cell>
          <cell r="D853">
            <v>2245.31</v>
          </cell>
          <cell r="F853">
            <v>1043.8600000000115</v>
          </cell>
          <cell r="G853">
            <v>1461.4</v>
          </cell>
        </row>
        <row r="854">
          <cell r="B854">
            <v>850</v>
          </cell>
          <cell r="C854">
            <v>1605.6800000000262</v>
          </cell>
          <cell r="D854">
            <v>2247.9499999999998</v>
          </cell>
          <cell r="F854">
            <v>1045.0900000000115</v>
          </cell>
          <cell r="G854">
            <v>1463.13</v>
          </cell>
        </row>
        <row r="855">
          <cell r="B855">
            <v>851</v>
          </cell>
          <cell r="C855">
            <v>1607.5700000000263</v>
          </cell>
          <cell r="D855">
            <v>2250.6</v>
          </cell>
          <cell r="F855">
            <v>1046.3200000000115</v>
          </cell>
          <cell r="G855">
            <v>1464.85</v>
          </cell>
        </row>
        <row r="856">
          <cell r="B856">
            <v>852</v>
          </cell>
          <cell r="C856">
            <v>1609.4600000000264</v>
          </cell>
          <cell r="D856">
            <v>2253.2399999999998</v>
          </cell>
          <cell r="F856">
            <v>1047.5500000000116</v>
          </cell>
          <cell r="G856">
            <v>1466.57</v>
          </cell>
        </row>
        <row r="857">
          <cell r="B857">
            <v>853</v>
          </cell>
          <cell r="C857">
            <v>1611.3500000000265</v>
          </cell>
          <cell r="D857">
            <v>2255.89</v>
          </cell>
          <cell r="F857">
            <v>1048.7800000000116</v>
          </cell>
          <cell r="G857">
            <v>1468.29</v>
          </cell>
        </row>
        <row r="858">
          <cell r="B858">
            <v>854</v>
          </cell>
          <cell r="C858">
            <v>1613.2400000000266</v>
          </cell>
          <cell r="D858">
            <v>2258.54</v>
          </cell>
          <cell r="F858">
            <v>1050.0100000000116</v>
          </cell>
          <cell r="G858">
            <v>1470.01</v>
          </cell>
        </row>
        <row r="859">
          <cell r="B859">
            <v>855</v>
          </cell>
          <cell r="C859">
            <v>1615.1300000000267</v>
          </cell>
          <cell r="D859">
            <v>2261.1799999999998</v>
          </cell>
          <cell r="F859">
            <v>1051.2400000000116</v>
          </cell>
          <cell r="G859">
            <v>1471.74</v>
          </cell>
        </row>
        <row r="860">
          <cell r="B860">
            <v>856</v>
          </cell>
          <cell r="C860">
            <v>1617.0200000000268</v>
          </cell>
          <cell r="D860">
            <v>2263.83</v>
          </cell>
          <cell r="F860">
            <v>1052.4700000000116</v>
          </cell>
          <cell r="G860">
            <v>1473.46</v>
          </cell>
        </row>
        <row r="861">
          <cell r="B861">
            <v>857</v>
          </cell>
          <cell r="C861">
            <v>1618.9100000000269</v>
          </cell>
          <cell r="D861">
            <v>2266.4699999999998</v>
          </cell>
          <cell r="F861">
            <v>1053.7000000000116</v>
          </cell>
          <cell r="G861">
            <v>1475.18</v>
          </cell>
        </row>
        <row r="862">
          <cell r="B862">
            <v>858</v>
          </cell>
          <cell r="C862">
            <v>1620.800000000027</v>
          </cell>
          <cell r="D862">
            <v>2269.12</v>
          </cell>
          <cell r="F862">
            <v>1054.9300000000117</v>
          </cell>
          <cell r="G862">
            <v>1476.9</v>
          </cell>
        </row>
        <row r="863">
          <cell r="B863">
            <v>859</v>
          </cell>
          <cell r="C863">
            <v>1622.6900000000271</v>
          </cell>
          <cell r="D863">
            <v>2271.77</v>
          </cell>
          <cell r="F863">
            <v>1056.1600000000117</v>
          </cell>
          <cell r="G863">
            <v>1478.62</v>
          </cell>
        </row>
        <row r="864">
          <cell r="B864">
            <v>860</v>
          </cell>
          <cell r="C864">
            <v>1624.5800000000272</v>
          </cell>
          <cell r="D864">
            <v>2274.41</v>
          </cell>
          <cell r="F864">
            <v>1057.3900000000117</v>
          </cell>
          <cell r="G864">
            <v>1480.35</v>
          </cell>
        </row>
        <row r="865">
          <cell r="B865">
            <v>861</v>
          </cell>
          <cell r="C865">
            <v>1626.4700000000273</v>
          </cell>
          <cell r="D865">
            <v>2277.06</v>
          </cell>
          <cell r="F865">
            <v>1058.6200000000117</v>
          </cell>
          <cell r="G865">
            <v>1482.07</v>
          </cell>
        </row>
        <row r="866">
          <cell r="B866">
            <v>862</v>
          </cell>
          <cell r="C866">
            <v>1628.3600000000274</v>
          </cell>
          <cell r="D866">
            <v>2279.6999999999998</v>
          </cell>
          <cell r="F866">
            <v>1059.8500000000117</v>
          </cell>
          <cell r="G866">
            <v>1483.79</v>
          </cell>
        </row>
        <row r="867">
          <cell r="B867">
            <v>863</v>
          </cell>
          <cell r="C867">
            <v>1630.2500000000275</v>
          </cell>
          <cell r="D867">
            <v>2282.35</v>
          </cell>
          <cell r="F867">
            <v>1061.0800000000118</v>
          </cell>
          <cell r="G867">
            <v>1485.51</v>
          </cell>
        </row>
        <row r="868">
          <cell r="B868">
            <v>864</v>
          </cell>
          <cell r="C868">
            <v>1632.1400000000276</v>
          </cell>
          <cell r="D868">
            <v>2285</v>
          </cell>
          <cell r="F868">
            <v>1062.3100000000118</v>
          </cell>
          <cell r="G868">
            <v>1487.23</v>
          </cell>
        </row>
        <row r="869">
          <cell r="B869">
            <v>865</v>
          </cell>
          <cell r="C869">
            <v>1634.0300000000277</v>
          </cell>
          <cell r="D869">
            <v>2287.64</v>
          </cell>
          <cell r="F869">
            <v>1063.5400000000118</v>
          </cell>
          <cell r="G869">
            <v>1488.96</v>
          </cell>
        </row>
        <row r="870">
          <cell r="B870">
            <v>866</v>
          </cell>
          <cell r="C870">
            <v>1635.9200000000278</v>
          </cell>
          <cell r="D870">
            <v>2290.29</v>
          </cell>
          <cell r="F870">
            <v>1064.7700000000118</v>
          </cell>
          <cell r="G870">
            <v>1490.68</v>
          </cell>
        </row>
        <row r="871">
          <cell r="B871">
            <v>867</v>
          </cell>
          <cell r="C871">
            <v>1637.8100000000279</v>
          </cell>
          <cell r="D871">
            <v>2292.9299999999998</v>
          </cell>
          <cell r="F871">
            <v>1066.0000000000118</v>
          </cell>
          <cell r="G871">
            <v>1492.4</v>
          </cell>
        </row>
        <row r="872">
          <cell r="B872">
            <v>868</v>
          </cell>
          <cell r="C872">
            <v>1639.700000000028</v>
          </cell>
          <cell r="D872">
            <v>2295.58</v>
          </cell>
          <cell r="F872">
            <v>1067.2300000000118</v>
          </cell>
          <cell r="G872">
            <v>1494.12</v>
          </cell>
        </row>
        <row r="873">
          <cell r="B873">
            <v>869</v>
          </cell>
          <cell r="C873">
            <v>1641.5900000000281</v>
          </cell>
          <cell r="D873">
            <v>2298.23</v>
          </cell>
          <cell r="F873">
            <v>1068.4600000000119</v>
          </cell>
          <cell r="G873">
            <v>1495.84</v>
          </cell>
        </row>
        <row r="874">
          <cell r="B874">
            <v>870</v>
          </cell>
          <cell r="C874">
            <v>1643.4800000000282</v>
          </cell>
          <cell r="D874">
            <v>2300.87</v>
          </cell>
          <cell r="F874">
            <v>1069.6900000000119</v>
          </cell>
          <cell r="G874">
            <v>1497.57</v>
          </cell>
        </row>
        <row r="875">
          <cell r="B875">
            <v>871</v>
          </cell>
          <cell r="C875">
            <v>1645.3700000000283</v>
          </cell>
          <cell r="D875">
            <v>2303.52</v>
          </cell>
          <cell r="F875">
            <v>1070.9200000000119</v>
          </cell>
          <cell r="G875">
            <v>1499.29</v>
          </cell>
        </row>
        <row r="876">
          <cell r="B876">
            <v>872</v>
          </cell>
          <cell r="C876">
            <v>1647.2600000000284</v>
          </cell>
          <cell r="D876">
            <v>2306.16</v>
          </cell>
          <cell r="F876">
            <v>1072.1500000000119</v>
          </cell>
          <cell r="G876">
            <v>1501.01</v>
          </cell>
        </row>
        <row r="877">
          <cell r="B877">
            <v>873</v>
          </cell>
          <cell r="C877">
            <v>1649.1500000000285</v>
          </cell>
          <cell r="D877">
            <v>2308.81</v>
          </cell>
          <cell r="F877">
            <v>1073.3800000000119</v>
          </cell>
          <cell r="G877">
            <v>1502.73</v>
          </cell>
        </row>
        <row r="878">
          <cell r="B878">
            <v>874</v>
          </cell>
          <cell r="C878">
            <v>1651.0400000000286</v>
          </cell>
          <cell r="D878">
            <v>2311.46</v>
          </cell>
          <cell r="F878">
            <v>1074.610000000012</v>
          </cell>
          <cell r="G878">
            <v>1504.45</v>
          </cell>
        </row>
        <row r="879">
          <cell r="B879">
            <v>875</v>
          </cell>
          <cell r="C879">
            <v>1652.9300000000287</v>
          </cell>
          <cell r="D879">
            <v>2314.1</v>
          </cell>
          <cell r="F879">
            <v>1075.840000000012</v>
          </cell>
          <cell r="G879">
            <v>1506.18</v>
          </cell>
        </row>
        <row r="880">
          <cell r="B880">
            <v>876</v>
          </cell>
          <cell r="C880">
            <v>1654.8200000000288</v>
          </cell>
          <cell r="D880">
            <v>2316.75</v>
          </cell>
          <cell r="F880">
            <v>1077.070000000012</v>
          </cell>
          <cell r="G880">
            <v>1507.9</v>
          </cell>
        </row>
        <row r="881">
          <cell r="B881">
            <v>877</v>
          </cell>
          <cell r="C881">
            <v>1656.7100000000289</v>
          </cell>
          <cell r="D881">
            <v>2319.39</v>
          </cell>
          <cell r="F881">
            <v>1078.300000000012</v>
          </cell>
          <cell r="G881">
            <v>1509.62</v>
          </cell>
        </row>
        <row r="882">
          <cell r="B882">
            <v>878</v>
          </cell>
          <cell r="C882">
            <v>1658.600000000029</v>
          </cell>
          <cell r="D882">
            <v>2322.04</v>
          </cell>
          <cell r="F882">
            <v>1079.530000000012</v>
          </cell>
          <cell r="G882">
            <v>1511.34</v>
          </cell>
        </row>
        <row r="883">
          <cell r="B883">
            <v>879</v>
          </cell>
          <cell r="C883">
            <v>1660.4900000000291</v>
          </cell>
          <cell r="D883">
            <v>2324.69</v>
          </cell>
          <cell r="F883">
            <v>1080.760000000012</v>
          </cell>
          <cell r="G883">
            <v>1513.06</v>
          </cell>
        </row>
        <row r="884">
          <cell r="B884">
            <v>880</v>
          </cell>
          <cell r="C884">
            <v>1662.3800000000292</v>
          </cell>
          <cell r="D884">
            <v>2327.33</v>
          </cell>
          <cell r="F884">
            <v>1081.9900000000121</v>
          </cell>
          <cell r="G884">
            <v>1514.79</v>
          </cell>
        </row>
        <row r="885">
          <cell r="B885">
            <v>881</v>
          </cell>
          <cell r="C885">
            <v>1664.2700000000293</v>
          </cell>
          <cell r="D885">
            <v>2329.98</v>
          </cell>
          <cell r="F885">
            <v>1083.2200000000121</v>
          </cell>
          <cell r="G885">
            <v>1516.51</v>
          </cell>
        </row>
        <row r="886">
          <cell r="B886">
            <v>882</v>
          </cell>
          <cell r="C886">
            <v>1666.1600000000294</v>
          </cell>
          <cell r="D886">
            <v>2332.62</v>
          </cell>
          <cell r="F886">
            <v>1084.4500000000121</v>
          </cell>
          <cell r="G886">
            <v>1518.23</v>
          </cell>
        </row>
        <row r="887">
          <cell r="B887">
            <v>883</v>
          </cell>
          <cell r="C887">
            <v>1668.0500000000295</v>
          </cell>
          <cell r="D887">
            <v>2335.27</v>
          </cell>
          <cell r="F887">
            <v>1085.6800000000121</v>
          </cell>
          <cell r="G887">
            <v>1519.95</v>
          </cell>
        </row>
        <row r="888">
          <cell r="B888">
            <v>884</v>
          </cell>
          <cell r="C888">
            <v>1669.9400000000296</v>
          </cell>
          <cell r="D888">
            <v>2337.92</v>
          </cell>
          <cell r="F888">
            <v>1086.9100000000121</v>
          </cell>
          <cell r="G888">
            <v>1521.67</v>
          </cell>
        </row>
        <row r="889">
          <cell r="B889">
            <v>885</v>
          </cell>
          <cell r="C889">
            <v>1671.8300000000297</v>
          </cell>
          <cell r="D889">
            <v>2340.56</v>
          </cell>
          <cell r="F889">
            <v>1088.1400000000122</v>
          </cell>
          <cell r="G889">
            <v>1523.4</v>
          </cell>
        </row>
        <row r="890">
          <cell r="B890">
            <v>886</v>
          </cell>
          <cell r="C890">
            <v>1673.7200000000298</v>
          </cell>
          <cell r="D890">
            <v>2343.21</v>
          </cell>
          <cell r="F890">
            <v>1089.3700000000122</v>
          </cell>
          <cell r="G890">
            <v>1525.12</v>
          </cell>
        </row>
        <row r="891">
          <cell r="B891">
            <v>887</v>
          </cell>
          <cell r="C891">
            <v>1675.6100000000299</v>
          </cell>
          <cell r="D891">
            <v>2345.85</v>
          </cell>
          <cell r="F891">
            <v>1090.6000000000122</v>
          </cell>
          <cell r="G891">
            <v>1526.84</v>
          </cell>
        </row>
        <row r="892">
          <cell r="B892">
            <v>888</v>
          </cell>
          <cell r="C892">
            <v>1677.50000000003</v>
          </cell>
          <cell r="D892">
            <v>2348.5</v>
          </cell>
          <cell r="F892">
            <v>1091.8300000000122</v>
          </cell>
          <cell r="G892">
            <v>1528.56</v>
          </cell>
        </row>
        <row r="893">
          <cell r="B893">
            <v>889</v>
          </cell>
          <cell r="C893">
            <v>1679.3900000000301</v>
          </cell>
          <cell r="D893">
            <v>2351.15</v>
          </cell>
          <cell r="F893">
            <v>1093.0600000000122</v>
          </cell>
          <cell r="G893">
            <v>1530.28</v>
          </cell>
        </row>
        <row r="894">
          <cell r="B894">
            <v>890</v>
          </cell>
          <cell r="C894">
            <v>1681.2800000000302</v>
          </cell>
          <cell r="D894">
            <v>2353.79</v>
          </cell>
          <cell r="F894">
            <v>1094.2900000000122</v>
          </cell>
          <cell r="G894">
            <v>1532.01</v>
          </cell>
        </row>
        <row r="895">
          <cell r="B895">
            <v>891</v>
          </cell>
          <cell r="C895">
            <v>1683.1700000000303</v>
          </cell>
          <cell r="D895">
            <v>2356.44</v>
          </cell>
          <cell r="F895">
            <v>1095.5200000000123</v>
          </cell>
          <cell r="G895">
            <v>1533.73</v>
          </cell>
        </row>
        <row r="896">
          <cell r="B896">
            <v>892</v>
          </cell>
          <cell r="C896">
            <v>1685.0600000000304</v>
          </cell>
          <cell r="D896">
            <v>2359.08</v>
          </cell>
          <cell r="F896">
            <v>1096.7500000000123</v>
          </cell>
          <cell r="G896">
            <v>1535.45</v>
          </cell>
        </row>
        <row r="897">
          <cell r="B897">
            <v>893</v>
          </cell>
          <cell r="C897">
            <v>1686.9500000000305</v>
          </cell>
          <cell r="D897">
            <v>2361.73</v>
          </cell>
          <cell r="F897">
            <v>1097.9800000000123</v>
          </cell>
          <cell r="G897">
            <v>1537.17</v>
          </cell>
        </row>
        <row r="898">
          <cell r="B898">
            <v>894</v>
          </cell>
          <cell r="C898">
            <v>1688.8400000000306</v>
          </cell>
          <cell r="D898">
            <v>2364.38</v>
          </cell>
          <cell r="F898">
            <v>1099.2100000000123</v>
          </cell>
          <cell r="G898">
            <v>1538.89</v>
          </cell>
        </row>
        <row r="899">
          <cell r="B899">
            <v>895</v>
          </cell>
          <cell r="C899">
            <v>1690.7300000000307</v>
          </cell>
          <cell r="D899">
            <v>2367.02</v>
          </cell>
          <cell r="F899">
            <v>1100.4400000000123</v>
          </cell>
          <cell r="G899">
            <v>1540.62</v>
          </cell>
        </row>
        <row r="900">
          <cell r="B900">
            <v>896</v>
          </cell>
          <cell r="C900">
            <v>1692.6200000000308</v>
          </cell>
          <cell r="D900">
            <v>2369.67</v>
          </cell>
          <cell r="F900">
            <v>1101.6700000000124</v>
          </cell>
          <cell r="G900">
            <v>1542.34</v>
          </cell>
        </row>
        <row r="901">
          <cell r="B901">
            <v>897</v>
          </cell>
          <cell r="C901">
            <v>1694.5100000000309</v>
          </cell>
          <cell r="D901">
            <v>2372.31</v>
          </cell>
          <cell r="F901">
            <v>1102.9000000000124</v>
          </cell>
          <cell r="G901">
            <v>1544.06</v>
          </cell>
        </row>
        <row r="902">
          <cell r="B902">
            <v>898</v>
          </cell>
          <cell r="C902">
            <v>1696.400000000031</v>
          </cell>
          <cell r="D902">
            <v>2374.96</v>
          </cell>
          <cell r="F902">
            <v>1104.1300000000124</v>
          </cell>
          <cell r="G902">
            <v>1545.78</v>
          </cell>
        </row>
        <row r="903">
          <cell r="B903">
            <v>899</v>
          </cell>
          <cell r="C903">
            <v>1698.2900000000311</v>
          </cell>
          <cell r="D903">
            <v>2377.61</v>
          </cell>
          <cell r="F903">
            <v>1105.3600000000124</v>
          </cell>
          <cell r="G903">
            <v>1547.5</v>
          </cell>
        </row>
        <row r="904">
          <cell r="B904">
            <v>900</v>
          </cell>
          <cell r="C904">
            <v>1700.1800000000312</v>
          </cell>
          <cell r="D904">
            <v>2380.25</v>
          </cell>
          <cell r="F904">
            <v>1106.5900000000124</v>
          </cell>
          <cell r="G904">
            <v>1549.23</v>
          </cell>
        </row>
        <row r="905">
          <cell r="B905">
            <v>901</v>
          </cell>
          <cell r="C905">
            <v>1702.0700000000313</v>
          </cell>
          <cell r="D905">
            <v>2382.9</v>
          </cell>
          <cell r="F905">
            <v>1107.8200000000124</v>
          </cell>
          <cell r="G905">
            <v>1550.95</v>
          </cell>
        </row>
        <row r="906">
          <cell r="B906">
            <v>902</v>
          </cell>
          <cell r="C906">
            <v>1703.9600000000314</v>
          </cell>
          <cell r="D906">
            <v>2385.54</v>
          </cell>
          <cell r="F906">
            <v>1109.0500000000125</v>
          </cell>
          <cell r="G906">
            <v>1552.67</v>
          </cell>
        </row>
        <row r="907">
          <cell r="B907">
            <v>903</v>
          </cell>
          <cell r="C907">
            <v>1705.8500000000315</v>
          </cell>
          <cell r="D907">
            <v>2388.19</v>
          </cell>
          <cell r="F907">
            <v>1110.2800000000125</v>
          </cell>
          <cell r="G907">
            <v>1554.39</v>
          </cell>
        </row>
        <row r="908">
          <cell r="B908">
            <v>904</v>
          </cell>
          <cell r="C908">
            <v>1707.7400000000316</v>
          </cell>
          <cell r="D908">
            <v>2390.84</v>
          </cell>
          <cell r="F908">
            <v>1111.5100000000125</v>
          </cell>
          <cell r="G908">
            <v>1556.11</v>
          </cell>
        </row>
        <row r="909">
          <cell r="B909">
            <v>905</v>
          </cell>
          <cell r="C909">
            <v>1709.6300000000317</v>
          </cell>
          <cell r="D909">
            <v>2393.48</v>
          </cell>
          <cell r="F909">
            <v>1112.7400000000125</v>
          </cell>
          <cell r="G909">
            <v>1557.84</v>
          </cell>
        </row>
        <row r="910">
          <cell r="B910">
            <v>906</v>
          </cell>
          <cell r="C910">
            <v>1711.5200000000318</v>
          </cell>
          <cell r="D910">
            <v>2396.13</v>
          </cell>
          <cell r="F910">
            <v>1113.9700000000125</v>
          </cell>
          <cell r="G910">
            <v>1559.56</v>
          </cell>
        </row>
        <row r="911">
          <cell r="B911">
            <v>907</v>
          </cell>
          <cell r="C911">
            <v>1713.4100000000319</v>
          </cell>
          <cell r="D911">
            <v>2398.77</v>
          </cell>
          <cell r="F911">
            <v>1115.2000000000126</v>
          </cell>
          <cell r="G911">
            <v>1561.28</v>
          </cell>
        </row>
        <row r="912">
          <cell r="B912">
            <v>908</v>
          </cell>
          <cell r="C912">
            <v>1715.300000000032</v>
          </cell>
          <cell r="D912">
            <v>2401.42</v>
          </cell>
          <cell r="F912">
            <v>1116.4300000000126</v>
          </cell>
          <cell r="G912">
            <v>1563</v>
          </cell>
        </row>
        <row r="913">
          <cell r="B913">
            <v>909</v>
          </cell>
          <cell r="C913">
            <v>1717.1900000000321</v>
          </cell>
          <cell r="D913">
            <v>2404.0700000000002</v>
          </cell>
          <cell r="F913">
            <v>1117.6600000000126</v>
          </cell>
          <cell r="G913">
            <v>1564.72</v>
          </cell>
        </row>
        <row r="914">
          <cell r="B914">
            <v>910</v>
          </cell>
          <cell r="C914">
            <v>1719.0800000000322</v>
          </cell>
          <cell r="D914">
            <v>2406.71</v>
          </cell>
          <cell r="F914">
            <v>1118.8900000000126</v>
          </cell>
          <cell r="G914">
            <v>1566.45</v>
          </cell>
        </row>
        <row r="915">
          <cell r="B915">
            <v>911</v>
          </cell>
          <cell r="C915">
            <v>1720.9700000000323</v>
          </cell>
          <cell r="D915">
            <v>2409.36</v>
          </cell>
          <cell r="F915">
            <v>1120.1200000000126</v>
          </cell>
          <cell r="G915">
            <v>1568.17</v>
          </cell>
        </row>
        <row r="916">
          <cell r="B916">
            <v>912</v>
          </cell>
          <cell r="C916">
            <v>1722.8600000000324</v>
          </cell>
          <cell r="D916">
            <v>2412</v>
          </cell>
          <cell r="F916">
            <v>1121.3500000000126</v>
          </cell>
          <cell r="G916">
            <v>1569.89</v>
          </cell>
        </row>
        <row r="917">
          <cell r="B917">
            <v>913</v>
          </cell>
          <cell r="C917">
            <v>1724.7500000000325</v>
          </cell>
          <cell r="D917">
            <v>2414.65</v>
          </cell>
          <cell r="F917">
            <v>1122.5800000000127</v>
          </cell>
          <cell r="G917">
            <v>1571.61</v>
          </cell>
        </row>
        <row r="918">
          <cell r="B918">
            <v>914</v>
          </cell>
          <cell r="C918">
            <v>1726.6400000000326</v>
          </cell>
          <cell r="D918">
            <v>2417.3000000000002</v>
          </cell>
          <cell r="F918">
            <v>1123.8100000000127</v>
          </cell>
          <cell r="G918">
            <v>1573.33</v>
          </cell>
        </row>
        <row r="919">
          <cell r="B919">
            <v>915</v>
          </cell>
          <cell r="C919">
            <v>1728.5300000000327</v>
          </cell>
          <cell r="D919">
            <v>2419.94</v>
          </cell>
          <cell r="F919">
            <v>1125.0400000000127</v>
          </cell>
          <cell r="G919">
            <v>1575.06</v>
          </cell>
        </row>
        <row r="920">
          <cell r="B920">
            <v>916</v>
          </cell>
          <cell r="C920">
            <v>1730.4200000000328</v>
          </cell>
          <cell r="D920">
            <v>2422.59</v>
          </cell>
          <cell r="F920">
            <v>1126.2700000000127</v>
          </cell>
          <cell r="G920">
            <v>1576.78</v>
          </cell>
        </row>
        <row r="921">
          <cell r="B921">
            <v>917</v>
          </cell>
          <cell r="C921">
            <v>1732.3100000000329</v>
          </cell>
          <cell r="D921">
            <v>2425.23</v>
          </cell>
          <cell r="F921">
            <v>1127.5000000000127</v>
          </cell>
          <cell r="G921">
            <v>1578.5</v>
          </cell>
        </row>
        <row r="922">
          <cell r="B922">
            <v>918</v>
          </cell>
          <cell r="C922">
            <v>1734.200000000033</v>
          </cell>
          <cell r="D922">
            <v>2427.88</v>
          </cell>
          <cell r="F922">
            <v>1128.7300000000128</v>
          </cell>
          <cell r="G922">
            <v>1580.22</v>
          </cell>
        </row>
        <row r="923">
          <cell r="B923">
            <v>919</v>
          </cell>
          <cell r="C923">
            <v>1736.0900000000331</v>
          </cell>
          <cell r="D923">
            <v>2430.5300000000002</v>
          </cell>
          <cell r="F923">
            <v>1129.9600000000128</v>
          </cell>
          <cell r="G923">
            <v>1581.94</v>
          </cell>
        </row>
        <row r="924">
          <cell r="B924">
            <v>920</v>
          </cell>
          <cell r="C924">
            <v>1737.9800000000332</v>
          </cell>
          <cell r="D924">
            <v>2433.17</v>
          </cell>
          <cell r="F924">
            <v>1131.1900000000128</v>
          </cell>
          <cell r="G924">
            <v>1583.67</v>
          </cell>
        </row>
        <row r="925">
          <cell r="B925">
            <v>921</v>
          </cell>
          <cell r="C925">
            <v>1739.8700000000333</v>
          </cell>
          <cell r="D925">
            <v>2435.8200000000002</v>
          </cell>
          <cell r="F925">
            <v>1132.4200000000128</v>
          </cell>
          <cell r="G925">
            <v>1585.39</v>
          </cell>
        </row>
        <row r="926">
          <cell r="B926">
            <v>922</v>
          </cell>
          <cell r="C926">
            <v>1741.7600000000334</v>
          </cell>
          <cell r="D926">
            <v>2438.46</v>
          </cell>
          <cell r="F926">
            <v>1133.6500000000128</v>
          </cell>
          <cell r="G926">
            <v>1587.11</v>
          </cell>
        </row>
        <row r="927">
          <cell r="B927">
            <v>923</v>
          </cell>
          <cell r="C927">
            <v>1743.6500000000335</v>
          </cell>
          <cell r="D927">
            <v>2441.11</v>
          </cell>
          <cell r="F927">
            <v>1134.8800000000128</v>
          </cell>
          <cell r="G927">
            <v>1588.83</v>
          </cell>
        </row>
        <row r="928">
          <cell r="B928">
            <v>924</v>
          </cell>
          <cell r="C928">
            <v>1745.5400000000336</v>
          </cell>
          <cell r="D928">
            <v>2443.7600000000002</v>
          </cell>
          <cell r="F928">
            <v>1136.1100000000129</v>
          </cell>
          <cell r="G928">
            <v>1590.55</v>
          </cell>
        </row>
        <row r="929">
          <cell r="B929">
            <v>925</v>
          </cell>
          <cell r="C929">
            <v>1747.4300000000337</v>
          </cell>
          <cell r="D929">
            <v>2446.4</v>
          </cell>
          <cell r="F929">
            <v>1137.3400000000129</v>
          </cell>
          <cell r="G929">
            <v>1592.28</v>
          </cell>
        </row>
        <row r="930">
          <cell r="B930">
            <v>926</v>
          </cell>
          <cell r="C930">
            <v>1749.3200000000338</v>
          </cell>
          <cell r="D930">
            <v>2449.0500000000002</v>
          </cell>
          <cell r="F930">
            <v>1138.5700000000129</v>
          </cell>
          <cell r="G930">
            <v>1594</v>
          </cell>
        </row>
        <row r="931">
          <cell r="B931">
            <v>927</v>
          </cell>
          <cell r="C931">
            <v>1751.2100000000339</v>
          </cell>
          <cell r="D931">
            <v>2451.69</v>
          </cell>
          <cell r="F931">
            <v>1139.8000000000129</v>
          </cell>
          <cell r="G931">
            <v>1595.72</v>
          </cell>
        </row>
        <row r="932">
          <cell r="B932">
            <v>928</v>
          </cell>
          <cell r="C932">
            <v>1753.100000000034</v>
          </cell>
          <cell r="D932">
            <v>2454.34</v>
          </cell>
          <cell r="F932">
            <v>1141.0300000000129</v>
          </cell>
          <cell r="G932">
            <v>1597.44</v>
          </cell>
        </row>
        <row r="933">
          <cell r="B933">
            <v>929</v>
          </cell>
          <cell r="C933">
            <v>1754.9900000000341</v>
          </cell>
          <cell r="D933">
            <v>2456.9899999999998</v>
          </cell>
          <cell r="F933">
            <v>1142.260000000013</v>
          </cell>
          <cell r="G933">
            <v>1599.16</v>
          </cell>
        </row>
        <row r="934">
          <cell r="B934">
            <v>930</v>
          </cell>
          <cell r="C934">
            <v>1756.8800000000342</v>
          </cell>
          <cell r="D934">
            <v>2459.63</v>
          </cell>
          <cell r="F934">
            <v>1143.490000000013</v>
          </cell>
          <cell r="G934">
            <v>1600.89</v>
          </cell>
        </row>
        <row r="935">
          <cell r="B935">
            <v>931</v>
          </cell>
          <cell r="C935">
            <v>1758.7700000000343</v>
          </cell>
          <cell r="D935">
            <v>2462.2800000000002</v>
          </cell>
          <cell r="F935">
            <v>1144.720000000013</v>
          </cell>
          <cell r="G935">
            <v>1602.61</v>
          </cell>
        </row>
        <row r="936">
          <cell r="B936">
            <v>932</v>
          </cell>
          <cell r="C936">
            <v>1760.6600000000344</v>
          </cell>
          <cell r="D936">
            <v>2464.92</v>
          </cell>
          <cell r="F936">
            <v>1145.950000000013</v>
          </cell>
          <cell r="G936">
            <v>1604.33</v>
          </cell>
        </row>
        <row r="937">
          <cell r="B937">
            <v>933</v>
          </cell>
          <cell r="C937">
            <v>1762.5500000000345</v>
          </cell>
          <cell r="D937">
            <v>2467.5700000000002</v>
          </cell>
          <cell r="F937">
            <v>1147.180000000013</v>
          </cell>
          <cell r="G937">
            <v>1606.05</v>
          </cell>
        </row>
        <row r="938">
          <cell r="B938">
            <v>934</v>
          </cell>
          <cell r="C938">
            <v>1764.4400000000346</v>
          </cell>
          <cell r="D938">
            <v>2470.2199999999998</v>
          </cell>
          <cell r="F938">
            <v>1148.410000000013</v>
          </cell>
          <cell r="G938">
            <v>1607.77</v>
          </cell>
        </row>
        <row r="939">
          <cell r="B939">
            <v>935</v>
          </cell>
          <cell r="C939">
            <v>1766.3300000000347</v>
          </cell>
          <cell r="D939">
            <v>2472.86</v>
          </cell>
          <cell r="F939">
            <v>1149.6400000000131</v>
          </cell>
          <cell r="G939">
            <v>1609.5</v>
          </cell>
        </row>
        <row r="940">
          <cell r="B940">
            <v>936</v>
          </cell>
          <cell r="C940">
            <v>1768.2200000000348</v>
          </cell>
          <cell r="D940">
            <v>2475.5100000000002</v>
          </cell>
          <cell r="F940">
            <v>1150.8700000000131</v>
          </cell>
          <cell r="G940">
            <v>1611.22</v>
          </cell>
        </row>
        <row r="941">
          <cell r="B941">
            <v>937</v>
          </cell>
          <cell r="C941">
            <v>1770.1100000000349</v>
          </cell>
          <cell r="D941">
            <v>2478.15</v>
          </cell>
          <cell r="F941">
            <v>1152.1000000000131</v>
          </cell>
          <cell r="G941">
            <v>1612.94</v>
          </cell>
        </row>
        <row r="942">
          <cell r="B942">
            <v>938</v>
          </cell>
          <cell r="C942">
            <v>1772.000000000035</v>
          </cell>
          <cell r="D942">
            <v>2480.8000000000002</v>
          </cell>
          <cell r="F942">
            <v>1153.3300000000131</v>
          </cell>
          <cell r="G942">
            <v>1614.66</v>
          </cell>
        </row>
        <row r="943">
          <cell r="B943">
            <v>939</v>
          </cell>
          <cell r="C943">
            <v>1773.8900000000351</v>
          </cell>
          <cell r="D943">
            <v>2483.4499999999998</v>
          </cell>
          <cell r="F943">
            <v>1154.5600000000131</v>
          </cell>
          <cell r="G943">
            <v>1616.38</v>
          </cell>
        </row>
        <row r="944">
          <cell r="B944">
            <v>940</v>
          </cell>
          <cell r="C944">
            <v>1775.7800000000352</v>
          </cell>
          <cell r="D944">
            <v>2486.09</v>
          </cell>
          <cell r="F944">
            <v>1155.7900000000132</v>
          </cell>
          <cell r="G944">
            <v>1618.11</v>
          </cell>
        </row>
        <row r="945">
          <cell r="B945">
            <v>941</v>
          </cell>
          <cell r="C945">
            <v>1777.6700000000353</v>
          </cell>
          <cell r="D945">
            <v>2488.7399999999998</v>
          </cell>
          <cell r="F945">
            <v>1157.0200000000132</v>
          </cell>
          <cell r="G945">
            <v>1619.83</v>
          </cell>
        </row>
        <row r="946">
          <cell r="B946">
            <v>942</v>
          </cell>
          <cell r="C946">
            <v>1779.5600000000354</v>
          </cell>
          <cell r="D946">
            <v>2491.38</v>
          </cell>
          <cell r="F946">
            <v>1158.2500000000132</v>
          </cell>
          <cell r="G946">
            <v>1621.55</v>
          </cell>
        </row>
        <row r="947">
          <cell r="B947">
            <v>943</v>
          </cell>
          <cell r="C947">
            <v>1781.4500000000355</v>
          </cell>
          <cell r="D947">
            <v>2494.0300000000002</v>
          </cell>
          <cell r="F947">
            <v>1159.4800000000132</v>
          </cell>
          <cell r="G947">
            <v>1623.27</v>
          </cell>
        </row>
        <row r="948">
          <cell r="B948">
            <v>944</v>
          </cell>
          <cell r="C948">
            <v>1783.3400000000356</v>
          </cell>
          <cell r="D948">
            <v>2496.6799999999998</v>
          </cell>
          <cell r="F948">
            <v>1160.7100000000132</v>
          </cell>
          <cell r="G948">
            <v>1624.99</v>
          </cell>
        </row>
        <row r="949">
          <cell r="B949">
            <v>945</v>
          </cell>
          <cell r="C949">
            <v>1785.2300000000357</v>
          </cell>
          <cell r="D949">
            <v>2499.3200000000002</v>
          </cell>
          <cell r="F949">
            <v>1161.9400000000132</v>
          </cell>
          <cell r="G949">
            <v>1626.72</v>
          </cell>
        </row>
        <row r="950">
          <cell r="B950">
            <v>946</v>
          </cell>
          <cell r="C950">
            <v>1787.1200000000358</v>
          </cell>
          <cell r="D950">
            <v>2501.9699999999998</v>
          </cell>
          <cell r="F950">
            <v>1163.1700000000133</v>
          </cell>
          <cell r="G950">
            <v>1628.44</v>
          </cell>
        </row>
        <row r="951">
          <cell r="B951">
            <v>947</v>
          </cell>
          <cell r="C951">
            <v>1789.0100000000359</v>
          </cell>
          <cell r="D951">
            <v>2504.61</v>
          </cell>
          <cell r="F951">
            <v>1164.4000000000133</v>
          </cell>
          <cell r="G951">
            <v>1630.16</v>
          </cell>
        </row>
        <row r="952">
          <cell r="B952">
            <v>948</v>
          </cell>
          <cell r="C952">
            <v>1790.900000000036</v>
          </cell>
          <cell r="D952">
            <v>2507.2600000000002</v>
          </cell>
          <cell r="F952">
            <v>1165.6300000000133</v>
          </cell>
          <cell r="G952">
            <v>1631.88</v>
          </cell>
        </row>
        <row r="953">
          <cell r="B953">
            <v>949</v>
          </cell>
          <cell r="C953">
            <v>1792.7900000000361</v>
          </cell>
          <cell r="D953">
            <v>2509.91</v>
          </cell>
          <cell r="F953">
            <v>1166.8600000000133</v>
          </cell>
          <cell r="G953">
            <v>1633.6</v>
          </cell>
        </row>
        <row r="954">
          <cell r="B954">
            <v>950</v>
          </cell>
          <cell r="C954">
            <v>1794.6800000000362</v>
          </cell>
          <cell r="D954">
            <v>2512.5500000000002</v>
          </cell>
          <cell r="F954">
            <v>1168.0900000000133</v>
          </cell>
          <cell r="G954">
            <v>1635.33</v>
          </cell>
        </row>
        <row r="955">
          <cell r="B955">
            <v>951</v>
          </cell>
          <cell r="C955">
            <v>1796.5700000000363</v>
          </cell>
          <cell r="D955">
            <v>2515.1999999999998</v>
          </cell>
          <cell r="F955">
            <v>1169.3200000000134</v>
          </cell>
          <cell r="G955">
            <v>1637.05</v>
          </cell>
        </row>
        <row r="956">
          <cell r="B956">
            <v>952</v>
          </cell>
          <cell r="C956">
            <v>1798.4600000000364</v>
          </cell>
          <cell r="D956">
            <v>2517.84</v>
          </cell>
          <cell r="F956">
            <v>1170.5500000000134</v>
          </cell>
          <cell r="G956">
            <v>1638.77</v>
          </cell>
        </row>
        <row r="957">
          <cell r="B957">
            <v>953</v>
          </cell>
          <cell r="C957">
            <v>1800.3500000000365</v>
          </cell>
          <cell r="D957">
            <v>2520.4899999999998</v>
          </cell>
          <cell r="F957">
            <v>1171.7800000000134</v>
          </cell>
          <cell r="G957">
            <v>1640.49</v>
          </cell>
        </row>
        <row r="958">
          <cell r="B958">
            <v>954</v>
          </cell>
          <cell r="C958">
            <v>1802.2400000000366</v>
          </cell>
          <cell r="D958">
            <v>2523.14</v>
          </cell>
          <cell r="F958">
            <v>1173.0100000000134</v>
          </cell>
          <cell r="G958">
            <v>1642.21</v>
          </cell>
        </row>
        <row r="959">
          <cell r="B959">
            <v>955</v>
          </cell>
          <cell r="C959">
            <v>1804.1300000000367</v>
          </cell>
          <cell r="D959">
            <v>2525.7800000000002</v>
          </cell>
          <cell r="F959">
            <v>1174.2400000000134</v>
          </cell>
          <cell r="G959">
            <v>1643.94</v>
          </cell>
        </row>
        <row r="960">
          <cell r="B960">
            <v>956</v>
          </cell>
          <cell r="C960">
            <v>1806.0200000000368</v>
          </cell>
          <cell r="D960">
            <v>2528.4299999999998</v>
          </cell>
          <cell r="F960">
            <v>1175.4700000000134</v>
          </cell>
          <cell r="G960">
            <v>1645.66</v>
          </cell>
        </row>
        <row r="961">
          <cell r="B961">
            <v>957</v>
          </cell>
          <cell r="C961">
            <v>1807.9100000000369</v>
          </cell>
          <cell r="D961">
            <v>2531.0700000000002</v>
          </cell>
          <cell r="F961">
            <v>1176.7000000000135</v>
          </cell>
          <cell r="G961">
            <v>1647.38</v>
          </cell>
        </row>
        <row r="962">
          <cell r="B962">
            <v>958</v>
          </cell>
          <cell r="C962">
            <v>1809.800000000037</v>
          </cell>
          <cell r="D962">
            <v>2533.7199999999998</v>
          </cell>
          <cell r="F962">
            <v>1177.9300000000135</v>
          </cell>
          <cell r="G962">
            <v>1649.1</v>
          </cell>
        </row>
        <row r="963">
          <cell r="B963">
            <v>959</v>
          </cell>
          <cell r="C963">
            <v>1811.6900000000371</v>
          </cell>
          <cell r="D963">
            <v>2536.37</v>
          </cell>
          <cell r="F963">
            <v>1179.1600000000135</v>
          </cell>
          <cell r="G963">
            <v>1650.82</v>
          </cell>
        </row>
        <row r="964">
          <cell r="B964">
            <v>960</v>
          </cell>
          <cell r="C964">
            <v>1813.5800000000372</v>
          </cell>
          <cell r="D964">
            <v>2539.0100000000002</v>
          </cell>
          <cell r="F964">
            <v>1180.3900000000135</v>
          </cell>
          <cell r="G964">
            <v>1652.55</v>
          </cell>
        </row>
        <row r="965">
          <cell r="B965">
            <v>961</v>
          </cell>
          <cell r="C965">
            <v>1815.4700000000373</v>
          </cell>
          <cell r="D965">
            <v>2541.66</v>
          </cell>
          <cell r="F965">
            <v>1181.6200000000135</v>
          </cell>
          <cell r="G965">
            <v>1654.27</v>
          </cell>
        </row>
        <row r="966">
          <cell r="B966">
            <v>962</v>
          </cell>
          <cell r="C966">
            <v>1817.3600000000374</v>
          </cell>
          <cell r="D966">
            <v>2544.3000000000002</v>
          </cell>
          <cell r="F966">
            <v>1182.8500000000136</v>
          </cell>
          <cell r="G966">
            <v>1655.99</v>
          </cell>
        </row>
        <row r="967">
          <cell r="B967">
            <v>963</v>
          </cell>
          <cell r="C967">
            <v>1819.2500000000375</v>
          </cell>
          <cell r="D967">
            <v>2546.9499999999998</v>
          </cell>
          <cell r="F967">
            <v>1184.0800000000136</v>
          </cell>
          <cell r="G967">
            <v>1657.71</v>
          </cell>
        </row>
        <row r="968">
          <cell r="B968">
            <v>964</v>
          </cell>
          <cell r="C968">
            <v>1821.1400000000376</v>
          </cell>
          <cell r="D968">
            <v>2549.6</v>
          </cell>
          <cell r="F968">
            <v>1185.3100000000136</v>
          </cell>
          <cell r="G968">
            <v>1659.43</v>
          </cell>
        </row>
        <row r="969">
          <cell r="B969">
            <v>965</v>
          </cell>
          <cell r="C969">
            <v>1823.0300000000377</v>
          </cell>
          <cell r="D969">
            <v>2552.2399999999998</v>
          </cell>
          <cell r="F969">
            <v>1186.5400000000136</v>
          </cell>
          <cell r="G969">
            <v>1661.16</v>
          </cell>
        </row>
        <row r="970">
          <cell r="B970">
            <v>966</v>
          </cell>
          <cell r="C970">
            <v>1824.9200000000378</v>
          </cell>
          <cell r="D970">
            <v>2554.89</v>
          </cell>
          <cell r="F970">
            <v>1187.7700000000136</v>
          </cell>
          <cell r="G970">
            <v>1662.88</v>
          </cell>
        </row>
        <row r="971">
          <cell r="B971">
            <v>967</v>
          </cell>
          <cell r="C971">
            <v>1826.8100000000379</v>
          </cell>
          <cell r="D971">
            <v>2557.5300000000002</v>
          </cell>
          <cell r="F971">
            <v>1189.0000000000136</v>
          </cell>
          <cell r="G971">
            <v>1664.6</v>
          </cell>
        </row>
        <row r="972">
          <cell r="B972">
            <v>968</v>
          </cell>
          <cell r="C972">
            <v>1828.700000000038</v>
          </cell>
          <cell r="D972">
            <v>2560.1799999999998</v>
          </cell>
          <cell r="F972">
            <v>1190.2300000000137</v>
          </cell>
          <cell r="G972">
            <v>1666.32</v>
          </cell>
        </row>
        <row r="973">
          <cell r="B973">
            <v>969</v>
          </cell>
          <cell r="C973">
            <v>1830.5900000000381</v>
          </cell>
          <cell r="D973">
            <v>2562.83</v>
          </cell>
          <cell r="F973">
            <v>1191.4600000000137</v>
          </cell>
          <cell r="G973">
            <v>1668.04</v>
          </cell>
        </row>
        <row r="974">
          <cell r="B974">
            <v>970</v>
          </cell>
          <cell r="C974">
            <v>1832.4800000000382</v>
          </cell>
          <cell r="D974">
            <v>2565.4699999999998</v>
          </cell>
          <cell r="F974">
            <v>1192.6900000000137</v>
          </cell>
          <cell r="G974">
            <v>1669.77</v>
          </cell>
        </row>
        <row r="975">
          <cell r="B975">
            <v>971</v>
          </cell>
          <cell r="C975">
            <v>1834.3700000000383</v>
          </cell>
          <cell r="D975">
            <v>2568.12</v>
          </cell>
          <cell r="F975">
            <v>1193.9200000000137</v>
          </cell>
          <cell r="G975">
            <v>1671.49</v>
          </cell>
        </row>
        <row r="976">
          <cell r="B976">
            <v>972</v>
          </cell>
          <cell r="C976">
            <v>1836.2600000000384</v>
          </cell>
          <cell r="D976">
            <v>2570.7600000000002</v>
          </cell>
          <cell r="F976">
            <v>1195.1500000000137</v>
          </cell>
          <cell r="G976">
            <v>1673.21</v>
          </cell>
        </row>
        <row r="977">
          <cell r="B977">
            <v>973</v>
          </cell>
          <cell r="C977">
            <v>1838.1500000000385</v>
          </cell>
          <cell r="D977">
            <v>2573.41</v>
          </cell>
          <cell r="F977">
            <v>1196.3800000000138</v>
          </cell>
          <cell r="G977">
            <v>1674.93</v>
          </cell>
        </row>
        <row r="978">
          <cell r="B978">
            <v>974</v>
          </cell>
          <cell r="C978">
            <v>1840.0400000000386</v>
          </cell>
          <cell r="D978">
            <v>2576.06</v>
          </cell>
          <cell r="F978">
            <v>1197.6100000000138</v>
          </cell>
          <cell r="G978">
            <v>1676.65</v>
          </cell>
        </row>
        <row r="979">
          <cell r="B979">
            <v>975</v>
          </cell>
          <cell r="C979">
            <v>1841.9300000000387</v>
          </cell>
          <cell r="D979">
            <v>2578.6999999999998</v>
          </cell>
          <cell r="F979">
            <v>1198.8400000000138</v>
          </cell>
          <cell r="G979">
            <v>1678.38</v>
          </cell>
        </row>
        <row r="980">
          <cell r="B980">
            <v>976</v>
          </cell>
          <cell r="C980">
            <v>1843.8200000000388</v>
          </cell>
          <cell r="D980">
            <v>2581.35</v>
          </cell>
          <cell r="F980">
            <v>1200.0700000000138</v>
          </cell>
          <cell r="G980">
            <v>1680.1</v>
          </cell>
        </row>
        <row r="981">
          <cell r="B981">
            <v>977</v>
          </cell>
          <cell r="C981">
            <v>1845.7100000000389</v>
          </cell>
          <cell r="D981">
            <v>2583.9899999999998</v>
          </cell>
          <cell r="F981">
            <v>1201.3000000000138</v>
          </cell>
          <cell r="G981">
            <v>1681.82</v>
          </cell>
        </row>
        <row r="982">
          <cell r="B982">
            <v>978</v>
          </cell>
          <cell r="C982">
            <v>1847.600000000039</v>
          </cell>
          <cell r="D982">
            <v>2586.64</v>
          </cell>
          <cell r="F982">
            <v>1202.5300000000138</v>
          </cell>
          <cell r="G982">
            <v>1683.54</v>
          </cell>
        </row>
        <row r="983">
          <cell r="B983">
            <v>979</v>
          </cell>
          <cell r="C983">
            <v>1849.4900000000391</v>
          </cell>
          <cell r="D983">
            <v>2589.29</v>
          </cell>
          <cell r="F983">
            <v>1203.7600000000139</v>
          </cell>
          <cell r="G983">
            <v>1685.26</v>
          </cell>
        </row>
        <row r="984">
          <cell r="B984">
            <v>980</v>
          </cell>
          <cell r="C984">
            <v>1851.3800000000392</v>
          </cell>
          <cell r="D984">
            <v>2591.9299999999998</v>
          </cell>
          <cell r="F984">
            <v>1204.9900000000139</v>
          </cell>
          <cell r="G984">
            <v>1686.99</v>
          </cell>
        </row>
        <row r="985">
          <cell r="B985">
            <v>981</v>
          </cell>
          <cell r="C985">
            <v>1853.2700000000393</v>
          </cell>
          <cell r="D985">
            <v>2594.58</v>
          </cell>
          <cell r="F985">
            <v>1206.2200000000139</v>
          </cell>
          <cell r="G985">
            <v>1688.71</v>
          </cell>
        </row>
        <row r="986">
          <cell r="B986">
            <v>982</v>
          </cell>
          <cell r="C986">
            <v>1855.1600000000394</v>
          </cell>
          <cell r="D986">
            <v>2597.2199999999998</v>
          </cell>
          <cell r="F986">
            <v>1207.4500000000139</v>
          </cell>
          <cell r="G986">
            <v>1690.43</v>
          </cell>
        </row>
        <row r="987">
          <cell r="B987">
            <v>983</v>
          </cell>
          <cell r="C987">
            <v>1857.0500000000395</v>
          </cell>
          <cell r="D987">
            <v>2599.87</v>
          </cell>
          <cell r="F987">
            <v>1208.6800000000139</v>
          </cell>
          <cell r="G987">
            <v>1692.15</v>
          </cell>
        </row>
        <row r="988">
          <cell r="B988">
            <v>984</v>
          </cell>
          <cell r="C988">
            <v>1858.9400000000396</v>
          </cell>
          <cell r="D988">
            <v>2602.52</v>
          </cell>
          <cell r="F988">
            <v>1209.910000000014</v>
          </cell>
          <cell r="G988">
            <v>1693.87</v>
          </cell>
        </row>
        <row r="989">
          <cell r="B989">
            <v>985</v>
          </cell>
          <cell r="C989">
            <v>1860.8300000000397</v>
          </cell>
          <cell r="D989">
            <v>2605.16</v>
          </cell>
          <cell r="F989">
            <v>1211.140000000014</v>
          </cell>
          <cell r="G989">
            <v>1695.6</v>
          </cell>
        </row>
        <row r="990">
          <cell r="B990">
            <v>986</v>
          </cell>
          <cell r="C990">
            <v>1862.7200000000398</v>
          </cell>
          <cell r="D990">
            <v>2607.81</v>
          </cell>
          <cell r="F990">
            <v>1212.370000000014</v>
          </cell>
          <cell r="G990">
            <v>1697.32</v>
          </cell>
        </row>
        <row r="991">
          <cell r="B991">
            <v>987</v>
          </cell>
          <cell r="C991">
            <v>1864.6100000000399</v>
          </cell>
          <cell r="D991">
            <v>2610.4499999999998</v>
          </cell>
          <cell r="F991">
            <v>1213.600000000014</v>
          </cell>
          <cell r="G991">
            <v>1699.04</v>
          </cell>
        </row>
        <row r="992">
          <cell r="B992">
            <v>988</v>
          </cell>
          <cell r="C992">
            <v>1866.50000000004</v>
          </cell>
          <cell r="D992">
            <v>2613.1</v>
          </cell>
          <cell r="F992">
            <v>1214.830000000014</v>
          </cell>
          <cell r="G992">
            <v>1700.76</v>
          </cell>
        </row>
        <row r="993">
          <cell r="B993">
            <v>989</v>
          </cell>
          <cell r="C993">
            <v>1868.3900000000401</v>
          </cell>
          <cell r="D993">
            <v>2615.75</v>
          </cell>
          <cell r="F993">
            <v>1216.060000000014</v>
          </cell>
          <cell r="G993">
            <v>1702.48</v>
          </cell>
        </row>
        <row r="994">
          <cell r="B994">
            <v>990</v>
          </cell>
          <cell r="C994">
            <v>1870.2800000000402</v>
          </cell>
          <cell r="D994">
            <v>2618.39</v>
          </cell>
          <cell r="F994">
            <v>1217.2900000000141</v>
          </cell>
          <cell r="G994">
            <v>1704.21</v>
          </cell>
        </row>
        <row r="995">
          <cell r="B995">
            <v>991</v>
          </cell>
          <cell r="C995">
            <v>1872.1700000000403</v>
          </cell>
          <cell r="D995">
            <v>2621.04</v>
          </cell>
          <cell r="F995">
            <v>1218.5200000000141</v>
          </cell>
          <cell r="G995">
            <v>1705.93</v>
          </cell>
        </row>
        <row r="996">
          <cell r="B996">
            <v>992</v>
          </cell>
          <cell r="C996">
            <v>1874.0600000000404</v>
          </cell>
          <cell r="D996">
            <v>2623.68</v>
          </cell>
          <cell r="F996">
            <v>1219.7500000000141</v>
          </cell>
          <cell r="G996">
            <v>1707.65</v>
          </cell>
        </row>
        <row r="997">
          <cell r="B997">
            <v>993</v>
          </cell>
          <cell r="C997">
            <v>1875.9500000000405</v>
          </cell>
          <cell r="D997">
            <v>2626.33</v>
          </cell>
          <cell r="F997">
            <v>1220.9800000000141</v>
          </cell>
          <cell r="G997">
            <v>1709.37</v>
          </cell>
        </row>
        <row r="998">
          <cell r="B998">
            <v>994</v>
          </cell>
          <cell r="C998">
            <v>1877.8400000000406</v>
          </cell>
          <cell r="D998">
            <v>2628.98</v>
          </cell>
          <cell r="F998">
            <v>1222.2100000000141</v>
          </cell>
          <cell r="G998">
            <v>1711.09</v>
          </cell>
        </row>
        <row r="999">
          <cell r="B999">
            <v>995</v>
          </cell>
          <cell r="C999">
            <v>1879.7300000000407</v>
          </cell>
          <cell r="D999">
            <v>2631.62</v>
          </cell>
          <cell r="F999">
            <v>1223.4400000000142</v>
          </cell>
          <cell r="G999">
            <v>1712.82</v>
          </cell>
        </row>
        <row r="1000">
          <cell r="B1000">
            <v>996</v>
          </cell>
          <cell r="C1000">
            <v>1881.6200000000408</v>
          </cell>
          <cell r="D1000">
            <v>2634.27</v>
          </cell>
          <cell r="F1000">
            <v>1224.6700000000142</v>
          </cell>
          <cell r="G1000">
            <v>1714.54</v>
          </cell>
        </row>
        <row r="1001">
          <cell r="B1001">
            <v>997</v>
          </cell>
          <cell r="C1001">
            <v>1883.5100000000409</v>
          </cell>
          <cell r="D1001">
            <v>2636.91</v>
          </cell>
          <cell r="F1001">
            <v>1225.9000000000142</v>
          </cell>
          <cell r="G1001">
            <v>1716.26</v>
          </cell>
        </row>
        <row r="1002">
          <cell r="B1002">
            <v>998</v>
          </cell>
          <cell r="C1002">
            <v>1885.400000000041</v>
          </cell>
          <cell r="D1002">
            <v>2639.56</v>
          </cell>
          <cell r="F1002">
            <v>1227.1300000000142</v>
          </cell>
          <cell r="G1002">
            <v>1717.98</v>
          </cell>
        </row>
        <row r="1003">
          <cell r="B1003">
            <v>999</v>
          </cell>
          <cell r="C1003">
            <v>1887.2900000000411</v>
          </cell>
          <cell r="D1003">
            <v>2642.21</v>
          </cell>
          <cell r="F1003">
            <v>1228.3600000000142</v>
          </cell>
          <cell r="G1003">
            <v>1719.7</v>
          </cell>
        </row>
        <row r="1004">
          <cell r="B1004">
            <v>1000</v>
          </cell>
          <cell r="C1004">
            <v>1889.1800000000412</v>
          </cell>
          <cell r="D1004">
            <v>2644.85</v>
          </cell>
          <cell r="F1004">
            <v>1229.5900000000142</v>
          </cell>
          <cell r="G1004">
            <v>1721.43</v>
          </cell>
        </row>
        <row r="1006">
          <cell r="C1006" t="str">
            <v>1.89</v>
          </cell>
          <cell r="F1006" t="str">
            <v>1.23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ค่าดำเนินการ+เสื่อมราคา"/>
      <sheetName val="ราคาคอนกรีตต่อหน่วย"/>
      <sheetName val="ราคาวัสดุ"/>
      <sheetName val="ต้นทุนงานทาง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</sheetNames>
    <sheetDataSet>
      <sheetData sheetId="0" refreshError="1"/>
      <sheetData sheetId="1" refreshError="1"/>
      <sheetData sheetId="2" refreshError="1">
        <row r="61">
          <cell r="F61">
            <v>35.1779996</v>
          </cell>
        </row>
        <row r="63">
          <cell r="F63">
            <v>35.1779996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"/>
      <sheetName val="ราคาป้าย"/>
      <sheetName val="ปริมาณงาน"/>
      <sheetName val="ต้นทุนคอนกรีต&amp;แบบ"/>
      <sheetName val="ระยะขนส่ง"/>
      <sheetName val="ปร4"/>
      <sheetName val="ปร5"/>
      <sheetName val="ค่างานต้นทุน"/>
      <sheetName val="ถนนคสล"/>
      <sheetName val="ค่าขนส่ง"/>
      <sheetName val="ค่าเสื่อมราคา"/>
      <sheetName val="SLOPE PROTECT"/>
      <sheetName val="UnitArch"/>
      <sheetName val="ไฟฟ้า"/>
      <sheetName val="อาคาร"/>
      <sheetName val="ร้านค้า"/>
      <sheetName val="ร้านค้า1"/>
      <sheetName val="ภูมิทัศน์"/>
      <sheetName val="ต้นไม้"/>
      <sheetName val="ราคาต้นไม้"/>
      <sheetName val="สำนักงาน"/>
      <sheetName val="สวนร่วม"/>
      <sheetName val="Factor_F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05">
          <cell r="I105">
            <v>7.25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สรุป"/>
      <sheetName val="bq"/>
      <sheetName val="ต้นทุนสะพาน"/>
      <sheetName val="ตารางค่างานสะพาน"/>
      <sheetName val="30"/>
      <sheetName val="ไม้แบบ"/>
      <sheetName val="20"/>
      <sheetName val="Sheet1"/>
      <sheetName val="select"/>
      <sheetName val="26"/>
      <sheetName val="แหล่งวัสดุ"/>
      <sheetName val="box"/>
      <sheetName val="ค่าดำเนินการ"/>
      <sheetName val="สิบล้อ"/>
      <sheetName val="ลากพ่วง"/>
      <sheetName val="froad"/>
      <sheetName val="fbride"/>
      <sheetName val="ป้ายชุดทางเชื่อ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3">
          <cell r="F23">
            <v>20649</v>
          </cell>
        </row>
        <row r="24">
          <cell r="F24">
            <v>21082</v>
          </cell>
        </row>
        <row r="30">
          <cell r="F30">
            <v>21065</v>
          </cell>
        </row>
        <row r="31">
          <cell r="F31">
            <v>21794</v>
          </cell>
        </row>
        <row r="32">
          <cell r="F32">
            <v>20888</v>
          </cell>
        </row>
        <row r="51">
          <cell r="E51">
            <v>1428</v>
          </cell>
        </row>
        <row r="53">
          <cell r="E53">
            <v>1571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เมนู"/>
      <sheetName val="ปร.4"/>
      <sheetName val="ปร.5ทช"/>
      <sheetName val="ปกทช"/>
      <sheetName val="ข้อมูลประกอบการประมาณราคา"/>
      <sheetName val="รายการประมาณราคาต่อหน่วย"/>
      <sheetName val="ข้อมูลโครงการ"/>
      <sheetName val="ข้อมูลโครงสร้างทาง"/>
      <sheetName val="เลือกชนิดวัสดุมวลรวม"/>
      <sheetName val="เลือกวิธีหาราคาต้นทุน CS"/>
      <sheetName val="ตัวแปรค่าดำเนินการปูลาดAC"/>
      <sheetName val="ปร.4 สะพาน"/>
      <sheetName val="ปร.4 box"/>
      <sheetName val="ตัวแปรสภาพผิวทาง"/>
      <sheetName val="ค่าขนส่ง"/>
      <sheetName val="ค่าขนส่งปูนเมนต์"/>
      <sheetName val="ค่าขนส่งทราย"/>
      <sheetName val="ค่าขนส่งหิน"/>
      <sheetName val="ค่าขนส่งกรวดโม่"/>
      <sheetName val="ค่าขนส่งยาง"/>
      <sheetName val="ค่าขนส่งหินผสมAC"/>
      <sheetName val="ค่าขนส่งHM"/>
      <sheetName val="ค่าขนส่งเครืองจักร 80"/>
      <sheetName val="ค่าขนส่งacในสายทาง"/>
      <sheetName val="ค่าขนส่งเหล็ก"/>
      <sheetName val="ค่าขนส่งเหล็กรูปพรรณ"/>
      <sheetName val="ค่าขนส่งไม้แบบ"/>
      <sheetName val="ค่าขนส่งดินถม"/>
      <sheetName val="ค่าขนส่งลูกรังและวัสดุคัดเลือก"/>
      <sheetName val="ค่าขนส่งดินทิ้ง"/>
      <sheetName val="ค่าขนส่งไม้โครงสร้าง"/>
      <sheetName val="ค่าขนส่งท่อลอดกลม คสล."/>
      <sheetName val="กรอกข้อมูลประเมินราคาชุดที่2"/>
      <sheetName val="ประเภทงาน"/>
      <sheetName val="ถางป่าขุดตอขนาดเบา"/>
      <sheetName val="ถางป่าขุดตอขนาดกลาง"/>
      <sheetName val="ถางป่าขุดตอขนาดหนัก"/>
      <sheetName val="ดินคันทางขุดขน"/>
      <sheetName val="ดินคันทางบดทับ"/>
      <sheetName val="ดินขุดตัด"/>
      <sheetName val="ดินตัก"/>
      <sheetName val="หินผุขัดตัด"/>
      <sheetName val="หินผุดันตัก"/>
      <sheetName val="หินแข็งเจาะระเบิด"/>
      <sheetName val="หินแข็งดันตัก"/>
      <sheetName val="รองพื้นทางขุดขน"/>
      <sheetName val="รองพื้นทางผสมกับวัสดุอื่น"/>
      <sheetName val="รองพื้นทางบดทับ"/>
      <sheetName val="ไหล่ทางลูกรังผสมกับวัสดุอื่น"/>
      <sheetName val="ไหล่ทางลูกรังบดทับ"/>
      <sheetName val="พื้นทางผสมกับวัสดุอื่น"/>
      <sheetName val="พื้นทางบดทับ"/>
      <sheetName val="ตัดแต่งขั้นบันได"/>
      <sheetName val="ขุดรื้อลูกรัง10"/>
      <sheetName val="ขุดรื้อหินคลุก10"/>
      <sheetName val="ขุดรื้อผิวAC5"/>
      <sheetName val="ลาดยางPrimecoat"/>
      <sheetName val="ลาดยางTackcoat"/>
      <sheetName val="ชั้นเดียว(0.5)"/>
      <sheetName val="ชั้นเดียว(0.75)"/>
      <sheetName val="สองชั้น(0.75-0.375)"/>
      <sheetName val="สองชั้น(1-0.5)"/>
      <sheetName val="ชั้นเดียวเคลือบ(0.5)"/>
      <sheetName val="ชั้นเดียวเคลือบ(0.75)"/>
      <sheetName val="สองชั้นเคลือบ(0.75-0.375)"/>
      <sheetName val="สองชั้นเคลือบ(1-0.5)"/>
      <sheetName val="ค่าผสมAC"/>
      <sheetName val="ค่าปูผิวACบนPC"/>
      <sheetName val="ค่าปูผิวACบนTC"/>
      <sheetName val="ค่าผสมconc"/>
      <sheetName val="ค่าขนส่งconc"/>
      <sheetName val="ค่าแบบข้าง2ข้าง"/>
      <sheetName val="ค่าปูผิวconc"/>
      <sheetName val="ค่าตัดรอยต่อและหยอดยาง"/>
      <sheetName val="ค่าหยอดยางรอยต่อ"/>
      <sheetName val="ค่าบ่มผิวconc"/>
      <sheetName val="ค่าผสมวัสดุลูกรัง"/>
      <sheetName val="ค่าบ่มวัสดุลูกรัง"/>
      <sheetName val="ค่าผสมวัสดุหินคลุก"/>
      <sheetName val="ค่าบ่มวัสดุหินคลุก"/>
      <sheetName val="ค่าpipr15"/>
      <sheetName val="ค่าpipr20"/>
      <sheetName val="ค่าpipr25"/>
      <sheetName val="Slurry"/>
      <sheetName val="fogspray"/>
      <sheetName val="Sheet6"/>
      <sheetName val="ค่าดำเนินการและค่าเสื่อม"/>
      <sheetName val="สรุปค่าดำเนินการและค่าเสื่อม"/>
      <sheetName val="ปร.4สะพานคสล."/>
      <sheetName val="ปร.5สะพานคสล."/>
      <sheetName val="บัญชีแสดงปริมาณวัสดุชุดที่ 1"/>
      <sheetName val="บัญชีแสดงปริมาณวัสดุชุดที่ 2"/>
      <sheetName val="บัญชีแสดงปริมาณวัสดุชุดที่ 2.2"/>
      <sheetName val="สรุปBOX"/>
      <sheetName val="สรุปตารางกำแพงbox"/>
      <sheetName val="สรุปตารางถอดแบบbox"/>
      <sheetName val="ตารางกำแพงปากท่อลอดเหลี่ยม"/>
      <sheetName val="บันทึกประเมิน"/>
      <sheetName val="กรอกข้อมูลประเมินราคาชุดที1"/>
      <sheetName val="การแบ่งงวดงานCS"/>
      <sheetName val="รายละเอียดงวดงานที่แนบตามประกาศ"/>
      <sheetName val="รายละเอียดงวดงานใช้แนบสัญญาจ้าง"/>
      <sheetName val="SLOPE PROTECT"/>
      <sheetName val="ตารางถอดแบบสะพาน"/>
      <sheetName val="ตารางถอดแบบbox"/>
      <sheetName val="ตารางถอดแบบกำแพงปากท่อ"/>
      <sheetName val="สรุปถอดแบบสะพาน"/>
      <sheetName val="FACTORFงานทาง"/>
      <sheetName val="FACTORFชุก1งานทาง"/>
      <sheetName val="FACTORFชุก2งานทาง"/>
      <sheetName val="สรุปFACTORFงานทาง"/>
      <sheetName val="FACTORFงานสะพาน"/>
      <sheetName val="DATA1_1"/>
      <sheetName val="DATA1_2"/>
      <sheetName val="DATA1_3"/>
      <sheetName val="DATA1_4"/>
      <sheetName val="DATA1_5"/>
      <sheetName val="DATA1_6"/>
      <sheetName val="DATA1_7"/>
      <sheetName val="DATA1_8"/>
      <sheetName val="DATA2"/>
      <sheetName val="DATA6"/>
      <sheetName val="DATA3"/>
      <sheetName val="DATA4"/>
      <sheetName val="DATA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เมนู"/>
      <sheetName val="ข้อมูลโครงการ"/>
      <sheetName val="ข้อมูลโครงสร้างทาง"/>
      <sheetName val="ปกทช"/>
      <sheetName val="ปร.5ทช"/>
      <sheetName val="ปร.4"/>
      <sheetName val="ปร.4 box (4+105)"/>
      <sheetName val="ปร.4 box(4+580)"/>
      <sheetName val="ปร.4 box (5+005)"/>
      <sheetName val="ปร.4 box (5+480)"/>
      <sheetName val="ปร.4 box(5+527)"/>
      <sheetName val="ปร.4 สะพาน"/>
      <sheetName val="รางปลายท่อ 5 ม."/>
      <sheetName val="รางปลายท่อ 2.5 ม."/>
      <sheetName val="บ่อรับน้ำ"/>
      <sheetName val="ปร.5 ราคากลาง"/>
      <sheetName val="ราคากลางถนน"/>
      <sheetName val="ราคากลางbox(4+105)"/>
      <sheetName val="ราคากลางbox(4+580)"/>
      <sheetName val="ราคากลางbox(5+005)"/>
      <sheetName val="ราคากลางbox(5+480)"/>
      <sheetName val="ราคากลางbox(5+527)"/>
      <sheetName val="ราคากลางสะพาน"/>
      <sheetName val="ข้อมูลประกอบการประมาณราคา"/>
      <sheetName val="ราคายาง"/>
      <sheetName val="ราคาหิน"/>
      <sheetName val="รายการประมาณราคาต่อหน่วย"/>
      <sheetName val="สรุปค่าดำเนินการและค่าเสื่อม"/>
      <sheetName val="ค่าดำเนินการและค่าเสื่อม"/>
      <sheetName val="เลือกชนิดวัสดุมวลรวม"/>
      <sheetName val="เลือกวิธีหาราคาต้นทุน CS"/>
      <sheetName val="ตัวแปรค่าดำเนินการปูลาดAC"/>
      <sheetName val="ปร.5สะพานคสล."/>
      <sheetName val="ตัวแปรสภาพผิวทาง"/>
      <sheetName val="ค่าขนส่งปูนเมนต์"/>
      <sheetName val="ค่าขนส่งทราย"/>
      <sheetName val="ค่าขนส่งหิน"/>
      <sheetName val="ค่าขนส่งกรวดโม่"/>
      <sheetName val="ค่าขนส่งยาง"/>
      <sheetName val="ค่าขนส่ง"/>
      <sheetName val="ค่าขนส่งหินผสมAC"/>
      <sheetName val="ค่าขนส่งHM"/>
      <sheetName val="ค่าขนส่งเครืองจักร 80"/>
      <sheetName val="ค่าขนส่งacในสายทาง"/>
      <sheetName val="ค่าขนส่งเหล็ก"/>
      <sheetName val="ค่าขนส่งเหล็กรูปพรรณ"/>
      <sheetName val="ค่าขนส่งไม้แบบ"/>
      <sheetName val="ค่าขนส่งดินถม"/>
      <sheetName val="ค่าขนส่งลูกรังและวัสดุคัดเลือก"/>
      <sheetName val="ค่าขนส่งดินทิ้ง"/>
      <sheetName val="ค่าขนส่งไม้โครงสร้าง"/>
      <sheetName val="ค่าขนส่งท่อลอดกลม คสล."/>
      <sheetName val="ประเภทงาน"/>
      <sheetName val="ถางป่าขุดตอขนาดเบา"/>
      <sheetName val="ถางป่าขุดตอขนาดกลาง"/>
      <sheetName val="ถางป่าขุดตอขนาดหนัก"/>
      <sheetName val="ดินคันทางขุดขน"/>
      <sheetName val="ดินคันทางบดทับ"/>
      <sheetName val="ดินขุดตัด"/>
      <sheetName val="ดินตัก"/>
      <sheetName val="หินผุขัดตัด"/>
      <sheetName val="หินผุดันตัก"/>
      <sheetName val="หินแข็งเจาะระเบิด"/>
      <sheetName val="หินแข็งดันตัก"/>
      <sheetName val="รองพื้นทางขุดขน"/>
      <sheetName val="รองพื้นทางผสมกับวัสดุอื่น"/>
      <sheetName val="รองพื้นทางบดทับ"/>
      <sheetName val="ไหล่ทางลูกรังผสมกับวัสดุอื่น"/>
      <sheetName val="ไหล่ทางลูกรังบดทับ"/>
      <sheetName val="พื้นทางผสมกับวัสดุอื่น"/>
      <sheetName val="พื้นทางบดทับ"/>
      <sheetName val="ตัดแต่งขั้นบันได"/>
      <sheetName val="ขุดรื้อลูกรัง10"/>
      <sheetName val="ขุดรื้อหินคลุก10"/>
      <sheetName val="ขุดรื้อผิวAC5"/>
      <sheetName val="ลาดยางPrimecoat"/>
      <sheetName val="ลาดยางTackcoat"/>
      <sheetName val="ชั้นเดียว(0.5)"/>
      <sheetName val="ชั้นเดียว(0.75)"/>
      <sheetName val="สองชั้น(0.75-0.375)"/>
      <sheetName val="สองชั้น(1-0.5)"/>
      <sheetName val="ชั้นเดียวเคลือบ(0.5)"/>
      <sheetName val="ชั้นเดียวเคลือบ(0.75)"/>
      <sheetName val="สองชั้นเคลือบ(0.75-0.375)"/>
      <sheetName val="สองชั้นเคลือบ(1-0.5)"/>
      <sheetName val="ค่าผสมAC"/>
      <sheetName val="ค่าปูผิวACบนPC"/>
      <sheetName val="ค่าปูผิวACบนTC"/>
      <sheetName val="ค่าผสมconc"/>
      <sheetName val="ค่าขนส่งconc"/>
      <sheetName val="ค่าแบบข้าง2ข้าง"/>
      <sheetName val="ค่าปูผิวconc"/>
      <sheetName val="ค่าตัดรอยต่อและหยอดยาง"/>
      <sheetName val="ค่าหยอดยางรอยต่อ"/>
      <sheetName val="ค่าบ่มผิวconc"/>
      <sheetName val="ค่าผสมวัสดุลูกรัง"/>
      <sheetName val="ค่าบ่มวัสดุลูกรัง"/>
      <sheetName val="ค่าผสมวัสดุหินคลุก"/>
      <sheetName val="ค่าบ่มวัสดุหินคลุก"/>
      <sheetName val="ค่าpipr15"/>
      <sheetName val="ค่าpipr20"/>
      <sheetName val="ค่าpipr25"/>
      <sheetName val="Slurry"/>
      <sheetName val="fogspray"/>
      <sheetName val="สรุปBOX"/>
      <sheetName val="สรุปตารางกำแพงbox"/>
      <sheetName val="สรุปตารางถอดแบบbox"/>
      <sheetName val="ตารางกำแพงปากท่อลอดเหลี่ยม"/>
      <sheetName val="บันทึกประเมิน"/>
      <sheetName val="กรอกข้อมูลประเมินราคาชุดที1"/>
      <sheetName val="การแบ่งงวดงานCS"/>
      <sheetName val="SLOPE PROTECT"/>
      <sheetName val="ตารางถอดแบบสะพาน"/>
      <sheetName val="ตารางถอดแบบbox"/>
      <sheetName val="ตารางถอดแบบกำแพงปากท่อ"/>
      <sheetName val="สรุปถอดแบบสะพาน"/>
      <sheetName val="FACTORFงานทาง"/>
      <sheetName val="FACTORFชุก1งานทาง"/>
      <sheetName val="FACTORFชุก2งานทาง"/>
      <sheetName val="สรุปFACTORFงานทาง"/>
      <sheetName val="FACTORFงานสะพาน"/>
      <sheetName val="DATA1_1"/>
      <sheetName val="DATA1_2"/>
      <sheetName val="DATA1_3"/>
      <sheetName val="DATA1_4"/>
      <sheetName val="DATA1_5"/>
      <sheetName val="DATA1_6"/>
      <sheetName val="DATA1_7"/>
      <sheetName val="DATA1_8"/>
      <sheetName val="DATA2"/>
      <sheetName val="DATA6"/>
      <sheetName val="DATA3"/>
      <sheetName val="DATA4"/>
      <sheetName val="DATA5"/>
    </sheetNames>
    <sheetDataSet>
      <sheetData sheetId="0"/>
      <sheetData sheetId="1">
        <row r="37">
          <cell r="Q37">
            <v>2934.58</v>
          </cell>
        </row>
        <row r="39">
          <cell r="I39" t="str">
            <v>อ.เมือง จ.พังงา</v>
          </cell>
        </row>
        <row r="40">
          <cell r="Q40">
            <v>90</v>
          </cell>
        </row>
        <row r="53">
          <cell r="Q53">
            <v>176.6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รายการทั้งหมด"/>
      <sheetName val="ปร5"/>
      <sheetName val="รายการงานของโครงการ"/>
      <sheetName val="1"/>
      <sheetName val="2"/>
      <sheetName val="3"/>
      <sheetName val="4"/>
      <sheetName val="5"/>
      <sheetName val="6"/>
      <sheetName val="ตารางค่าขนส่ง"/>
      <sheetName val="ค่าขนส่ง-1"/>
      <sheetName val="สรุปค่าขนส่ง"/>
      <sheetName val="ตาราง Factor F งานทาง"/>
      <sheetName val="ตาราง Factor F อาคาร"/>
      <sheetName val="ตาราง Factor F สะพาน_ท่อเหลี่ยม"/>
      <sheetName val="ค่าดำเนินการ+ค่าเสื่อมราคา"/>
      <sheetName val="ราคาวัสดุ"/>
      <sheetName val="ค่าแรงต่อหน่วย"/>
      <sheetName val="ราคาคอนกรีตต่อหน่วย"/>
      <sheetName val="ส่วนขยายและค่ายุบตัว"/>
      <sheetName val="ลวดผูกเหล็ก&amp;เหล็กเสริมคอนกรีต"/>
    </sheetNames>
    <sheetDataSet>
      <sheetData sheetId="0" refreshError="1"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คาต้นทุนต่อหน่วย"/>
      <sheetName val="ระบบกรองน้ำและน้ำพุ"/>
      <sheetName val="ภูมิสถาปัต"/>
      <sheetName val="ราคาต้นไม้"/>
      <sheetName val="Unit-Rateภูมิสถาปัต"/>
      <sheetName val="ราคาวัสดุ"/>
      <sheetName val="ค่าดำเนินการ+ค่าเสื่อมราคา"/>
      <sheetName val="ค่าขนส่ง"/>
      <sheetName val="ค่าขนส่ง-1"/>
    </sheetNames>
    <sheetDataSet>
      <sheetData sheetId="0" refreshError="1"/>
      <sheetData sheetId="1" refreshError="1"/>
      <sheetData sheetId="2" refreshError="1"/>
      <sheetData sheetId="3" refreshError="1">
        <row r="21">
          <cell r="H21">
            <v>450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"/>
      <sheetName val="Inform"/>
      <sheetName val="INPUT"/>
      <sheetName val="สารบัญ"/>
      <sheetName val="กั้นหน้า"/>
      <sheetName val="ปร5_FLY"/>
      <sheetName val="ปร4_FLY"/>
      <sheetName val="หา FACTORF_FLY"/>
      <sheetName val="กราฟทำงาน_FLY"/>
      <sheetName val="Worktime_FLY"/>
      <sheetName val="ปร5Uturn"/>
      <sheetName val="ปร4Uturn"/>
      <sheetName val="ปร4.1Uturn"/>
      <sheetName val="unitcost_Uturn"/>
      <sheetName val="การหาค่า factor F"/>
      <sheetName val="ตาราง factor F"/>
      <sheetName val="หา FACTORF_UT"/>
      <sheetName val="unitcost_Fly"/>
      <sheetName val="unitcostรวม"/>
      <sheetName val="สรุปค่าเครื่องจักร+อะไหล่สึกหรอ"/>
      <sheetName val="กราฟทำงาน_Uturn"/>
      <sheetName val="Worktime_UTurn"/>
      <sheetName val="sorce"/>
      <sheetName val="สรุปOHCทาง"/>
      <sheetName val="สรุปOHCโครงสร้าง"/>
      <sheetName val="อัตราทำงาน"/>
      <sheetName val="Factor ดิน"/>
      <sheetName val="ค่าขนส่ง"/>
      <sheetName val="ตารางขนส่ง"/>
      <sheetName val="ตารางFACTOR Fทาง"/>
      <sheetName val="ตารางFACTOR Fสะพาน"/>
      <sheetName val="ค่าเครื่องจักร"/>
      <sheetName val="เริ่มต้น"/>
      <sheetName val="บทที่1"/>
      <sheetName val="DetailOHCโครงสร้าง"/>
      <sheetName val="วิธีคิดค่าขนส่ง"/>
      <sheetName val="Detailค่าเครื่องจักร"/>
      <sheetName val="บทที่3"/>
      <sheetName val="บทที่3(2)"/>
      <sheetName val="บทที่2(3)"/>
      <sheetName val="DetailOHCทาง"/>
      <sheetName val="จัดเครื่องจักรทาง"/>
      <sheetName val="อ้างอิง"/>
      <sheetName val="Bid3_2"/>
      <sheetName val="Bid3_1"/>
      <sheetName val="เปรียบเทียบราคาไฟฟ้า"/>
      <sheetName val="คำนำ"/>
      <sheetName val="หัวเรื่อง"/>
      <sheetName val="ปก"/>
      <sheetName val="เอกสารสัมพันธ์"/>
      <sheetName val="ขั้นตอน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>
        <row r="121">
          <cell r="C121">
            <v>0.1</v>
          </cell>
          <cell r="D121">
            <v>4.88</v>
          </cell>
          <cell r="F121">
            <v>3.49</v>
          </cell>
        </row>
        <row r="122">
          <cell r="C122">
            <v>0.2</v>
          </cell>
          <cell r="D122">
            <v>5.22</v>
          </cell>
          <cell r="F122">
            <v>3.73</v>
          </cell>
        </row>
        <row r="123">
          <cell r="C123">
            <v>0.30000000000000004</v>
          </cell>
          <cell r="D123">
            <v>5.56</v>
          </cell>
          <cell r="F123">
            <v>3.97</v>
          </cell>
        </row>
        <row r="124">
          <cell r="C124">
            <v>0.4</v>
          </cell>
          <cell r="D124">
            <v>5.9</v>
          </cell>
          <cell r="F124">
            <v>4.21</v>
          </cell>
        </row>
        <row r="125">
          <cell r="C125">
            <v>0.5</v>
          </cell>
          <cell r="D125">
            <v>6.23</v>
          </cell>
          <cell r="F125">
            <v>4.45</v>
          </cell>
        </row>
        <row r="126">
          <cell r="C126">
            <v>0.6</v>
          </cell>
          <cell r="D126">
            <v>6.57</v>
          </cell>
          <cell r="F126">
            <v>4.6900000000000004</v>
          </cell>
        </row>
        <row r="127">
          <cell r="C127">
            <v>0.7</v>
          </cell>
          <cell r="D127">
            <v>6.91</v>
          </cell>
          <cell r="F127">
            <v>4.9400000000000004</v>
          </cell>
        </row>
        <row r="128">
          <cell r="C128">
            <v>0.79999999999999993</v>
          </cell>
          <cell r="D128">
            <v>7.25</v>
          </cell>
          <cell r="F128">
            <v>5.18</v>
          </cell>
        </row>
        <row r="129">
          <cell r="C129">
            <v>0.89999999999999991</v>
          </cell>
          <cell r="D129">
            <v>7.59</v>
          </cell>
          <cell r="F129">
            <v>5.42</v>
          </cell>
        </row>
        <row r="130">
          <cell r="C130">
            <v>1</v>
          </cell>
          <cell r="D130">
            <v>7.93</v>
          </cell>
          <cell r="F130">
            <v>5.66</v>
          </cell>
          <cell r="H130">
            <v>6.6</v>
          </cell>
          <cell r="J130">
            <v>4.71</v>
          </cell>
          <cell r="L130">
            <v>3.71</v>
          </cell>
          <cell r="N130">
            <v>2.65</v>
          </cell>
        </row>
        <row r="131">
          <cell r="C131">
            <v>2</v>
          </cell>
          <cell r="D131">
            <v>11.31</v>
          </cell>
          <cell r="F131">
            <v>8.08</v>
          </cell>
          <cell r="H131">
            <v>8.64</v>
          </cell>
          <cell r="J131">
            <v>6.17</v>
          </cell>
          <cell r="L131">
            <v>5.17</v>
          </cell>
          <cell r="N131">
            <v>3.7</v>
          </cell>
        </row>
        <row r="132">
          <cell r="C132">
            <v>3</v>
          </cell>
          <cell r="D132">
            <v>13.12</v>
          </cell>
          <cell r="F132">
            <v>9.3699999999999992</v>
          </cell>
          <cell r="H132">
            <v>10.67</v>
          </cell>
          <cell r="J132">
            <v>7.62</v>
          </cell>
          <cell r="L132">
            <v>6.64</v>
          </cell>
          <cell r="N132">
            <v>4.74</v>
          </cell>
        </row>
        <row r="133">
          <cell r="C133">
            <v>4</v>
          </cell>
          <cell r="D133">
            <v>15.97</v>
          </cell>
          <cell r="F133">
            <v>11.41</v>
          </cell>
          <cell r="H133">
            <v>12.71</v>
          </cell>
          <cell r="J133">
            <v>9.08</v>
          </cell>
          <cell r="L133">
            <v>8.11</v>
          </cell>
          <cell r="N133">
            <v>5.79</v>
          </cell>
        </row>
        <row r="134">
          <cell r="C134">
            <v>5</v>
          </cell>
          <cell r="D134">
            <v>18.829999999999998</v>
          </cell>
          <cell r="F134">
            <v>13.45</v>
          </cell>
          <cell r="H134">
            <v>14.75</v>
          </cell>
          <cell r="J134">
            <v>10.53</v>
          </cell>
          <cell r="L134">
            <v>9.58</v>
          </cell>
          <cell r="N134">
            <v>6.84</v>
          </cell>
        </row>
        <row r="135">
          <cell r="C135">
            <v>6</v>
          </cell>
          <cell r="D135">
            <v>21.69</v>
          </cell>
          <cell r="F135">
            <v>15.49</v>
          </cell>
          <cell r="H135">
            <v>16.78</v>
          </cell>
          <cell r="J135">
            <v>11.99</v>
          </cell>
          <cell r="L135">
            <v>11.04</v>
          </cell>
          <cell r="N135">
            <v>7.89</v>
          </cell>
        </row>
        <row r="136">
          <cell r="C136">
            <v>7</v>
          </cell>
          <cell r="D136">
            <v>24.55</v>
          </cell>
          <cell r="F136">
            <v>17.54</v>
          </cell>
          <cell r="H136">
            <v>18.82</v>
          </cell>
          <cell r="J136">
            <v>13.44</v>
          </cell>
          <cell r="L136">
            <v>12.51</v>
          </cell>
          <cell r="N136">
            <v>8.94</v>
          </cell>
        </row>
        <row r="137">
          <cell r="C137">
            <v>8</v>
          </cell>
          <cell r="D137">
            <v>27.41</v>
          </cell>
          <cell r="F137">
            <v>19.579999999999998</v>
          </cell>
          <cell r="H137">
            <v>21.19</v>
          </cell>
          <cell r="J137">
            <v>15.13</v>
          </cell>
          <cell r="L137">
            <v>13.98</v>
          </cell>
          <cell r="N137">
            <v>9.99</v>
          </cell>
        </row>
        <row r="138">
          <cell r="C138">
            <v>9</v>
          </cell>
          <cell r="D138">
            <v>30.27</v>
          </cell>
          <cell r="F138">
            <v>21.62</v>
          </cell>
          <cell r="H138">
            <v>23.72</v>
          </cell>
          <cell r="J138">
            <v>16.95</v>
          </cell>
          <cell r="L138">
            <v>15.45</v>
          </cell>
          <cell r="N138">
            <v>11.03</v>
          </cell>
        </row>
        <row r="139">
          <cell r="C139">
            <v>10</v>
          </cell>
          <cell r="D139">
            <v>33.130000000000003</v>
          </cell>
          <cell r="F139">
            <v>23.66</v>
          </cell>
          <cell r="H139">
            <v>26.26</v>
          </cell>
          <cell r="J139">
            <v>18.760000000000002</v>
          </cell>
          <cell r="L139">
            <v>16.920000000000002</v>
          </cell>
          <cell r="N139">
            <v>12.08</v>
          </cell>
        </row>
        <row r="140">
          <cell r="C140">
            <v>11</v>
          </cell>
          <cell r="D140">
            <v>35.979999999999997</v>
          </cell>
          <cell r="F140">
            <v>25.7</v>
          </cell>
          <cell r="H140">
            <v>28.79</v>
          </cell>
          <cell r="J140">
            <v>20.57</v>
          </cell>
          <cell r="L140">
            <v>18.38</v>
          </cell>
          <cell r="N140">
            <v>13.13</v>
          </cell>
        </row>
        <row r="141">
          <cell r="C141">
            <v>12</v>
          </cell>
          <cell r="D141">
            <v>38.840000000000003</v>
          </cell>
          <cell r="F141">
            <v>27.74</v>
          </cell>
          <cell r="H141">
            <v>31.33</v>
          </cell>
          <cell r="J141">
            <v>22.38</v>
          </cell>
          <cell r="L141">
            <v>19.850000000000001</v>
          </cell>
          <cell r="N141">
            <v>14.18</v>
          </cell>
        </row>
        <row r="142">
          <cell r="C142">
            <v>13</v>
          </cell>
          <cell r="D142">
            <v>41.7</v>
          </cell>
          <cell r="F142">
            <v>29.79</v>
          </cell>
          <cell r="H142">
            <v>33.86</v>
          </cell>
          <cell r="J142">
            <v>24.19</v>
          </cell>
          <cell r="L142">
            <v>21.32</v>
          </cell>
          <cell r="N142">
            <v>15.23</v>
          </cell>
        </row>
        <row r="143">
          <cell r="C143">
            <v>14</v>
          </cell>
          <cell r="D143">
            <v>44.56</v>
          </cell>
          <cell r="F143">
            <v>31.83</v>
          </cell>
          <cell r="H143">
            <v>36.4</v>
          </cell>
          <cell r="J143">
            <v>26</v>
          </cell>
          <cell r="L143">
            <v>22.79</v>
          </cell>
          <cell r="N143">
            <v>16.28</v>
          </cell>
        </row>
        <row r="144">
          <cell r="C144">
            <v>15</v>
          </cell>
          <cell r="D144">
            <v>47.42</v>
          </cell>
          <cell r="F144">
            <v>33.869999999999997</v>
          </cell>
          <cell r="H144">
            <v>38.93</v>
          </cell>
          <cell r="J144">
            <v>27.81</v>
          </cell>
          <cell r="L144">
            <v>24.46</v>
          </cell>
          <cell r="N144">
            <v>17.47</v>
          </cell>
        </row>
        <row r="145">
          <cell r="C145">
            <v>16</v>
          </cell>
          <cell r="D145">
            <v>50.28</v>
          </cell>
          <cell r="F145">
            <v>35.909999999999997</v>
          </cell>
          <cell r="H145">
            <v>41.47</v>
          </cell>
          <cell r="J145">
            <v>29.62</v>
          </cell>
          <cell r="L145">
            <v>26.06</v>
          </cell>
          <cell r="N145">
            <v>18.62</v>
          </cell>
        </row>
        <row r="146">
          <cell r="C146">
            <v>17</v>
          </cell>
          <cell r="D146">
            <v>53.13</v>
          </cell>
          <cell r="F146">
            <v>37.950000000000003</v>
          </cell>
          <cell r="H146">
            <v>44</v>
          </cell>
          <cell r="J146">
            <v>31.43</v>
          </cell>
          <cell r="L146">
            <v>27.66</v>
          </cell>
          <cell r="N146">
            <v>19.760000000000002</v>
          </cell>
        </row>
        <row r="147">
          <cell r="C147">
            <v>18</v>
          </cell>
          <cell r="D147">
            <v>55.99</v>
          </cell>
          <cell r="F147">
            <v>39.99</v>
          </cell>
          <cell r="H147">
            <v>46.53</v>
          </cell>
          <cell r="J147">
            <v>33.24</v>
          </cell>
          <cell r="L147">
            <v>29.26</v>
          </cell>
          <cell r="N147">
            <v>20.9</v>
          </cell>
        </row>
        <row r="148">
          <cell r="C148">
            <v>19</v>
          </cell>
          <cell r="D148">
            <v>58.85</v>
          </cell>
          <cell r="F148">
            <v>42.04</v>
          </cell>
          <cell r="H148">
            <v>49.07</v>
          </cell>
          <cell r="J148">
            <v>35.049999999999997</v>
          </cell>
          <cell r="L148">
            <v>30.87</v>
          </cell>
          <cell r="N148">
            <v>22.05</v>
          </cell>
        </row>
        <row r="149">
          <cell r="C149">
            <v>20</v>
          </cell>
          <cell r="D149">
            <v>61.71</v>
          </cell>
          <cell r="F149">
            <v>44.08</v>
          </cell>
          <cell r="H149">
            <v>51.6</v>
          </cell>
          <cell r="J149">
            <v>36.86</v>
          </cell>
          <cell r="L149">
            <v>32.47</v>
          </cell>
          <cell r="N149">
            <v>23.19</v>
          </cell>
        </row>
        <row r="150">
          <cell r="C150">
            <v>21</v>
          </cell>
          <cell r="D150">
            <v>64.569999999999993</v>
          </cell>
          <cell r="F150">
            <v>46.12</v>
          </cell>
          <cell r="H150">
            <v>54.14</v>
          </cell>
          <cell r="J150">
            <v>38.67</v>
          </cell>
          <cell r="L150">
            <v>34.07</v>
          </cell>
          <cell r="N150">
            <v>24.33</v>
          </cell>
        </row>
        <row r="151">
          <cell r="C151">
            <v>22</v>
          </cell>
          <cell r="D151">
            <v>67.430000000000007</v>
          </cell>
          <cell r="F151">
            <v>48.16</v>
          </cell>
          <cell r="H151">
            <v>56.67</v>
          </cell>
          <cell r="J151">
            <v>40.479999999999997</v>
          </cell>
          <cell r="L151">
            <v>35.67</v>
          </cell>
          <cell r="N151">
            <v>25.48</v>
          </cell>
        </row>
        <row r="152">
          <cell r="C152">
            <v>23</v>
          </cell>
          <cell r="D152">
            <v>70.290000000000006</v>
          </cell>
          <cell r="F152">
            <v>50.21</v>
          </cell>
          <cell r="H152">
            <v>59.21</v>
          </cell>
          <cell r="J152">
            <v>42.29</v>
          </cell>
          <cell r="L152">
            <v>37.270000000000003</v>
          </cell>
          <cell r="N152">
            <v>26.62</v>
          </cell>
        </row>
        <row r="153">
          <cell r="C153">
            <v>24</v>
          </cell>
          <cell r="D153">
            <v>73.14</v>
          </cell>
          <cell r="F153">
            <v>52.24</v>
          </cell>
          <cell r="H153">
            <v>61.74</v>
          </cell>
          <cell r="J153">
            <v>44.1</v>
          </cell>
          <cell r="L153">
            <v>38.869999999999997</v>
          </cell>
          <cell r="N153">
            <v>27.76</v>
          </cell>
        </row>
        <row r="154">
          <cell r="C154">
            <v>25</v>
          </cell>
          <cell r="D154">
            <v>76</v>
          </cell>
          <cell r="F154">
            <v>54.29</v>
          </cell>
          <cell r="H154">
            <v>64.28</v>
          </cell>
          <cell r="J154">
            <v>45.91</v>
          </cell>
          <cell r="L154">
            <v>40.47</v>
          </cell>
          <cell r="N154">
            <v>28.91</v>
          </cell>
        </row>
        <row r="155">
          <cell r="C155">
            <v>26</v>
          </cell>
          <cell r="D155">
            <v>78.86</v>
          </cell>
          <cell r="F155">
            <v>56.33</v>
          </cell>
          <cell r="H155">
            <v>66.81</v>
          </cell>
          <cell r="J155">
            <v>47.72</v>
          </cell>
          <cell r="L155">
            <v>42.07</v>
          </cell>
          <cell r="N155">
            <v>30.05</v>
          </cell>
        </row>
        <row r="156">
          <cell r="C156">
            <v>27</v>
          </cell>
          <cell r="D156">
            <v>81.72</v>
          </cell>
          <cell r="F156">
            <v>58.37</v>
          </cell>
          <cell r="H156">
            <v>69.349999999999994</v>
          </cell>
          <cell r="J156">
            <v>49.53</v>
          </cell>
          <cell r="L156">
            <v>43.67</v>
          </cell>
          <cell r="N156">
            <v>31.19</v>
          </cell>
        </row>
        <row r="157">
          <cell r="C157">
            <v>28</v>
          </cell>
          <cell r="D157">
            <v>84.58</v>
          </cell>
          <cell r="F157">
            <v>60.41</v>
          </cell>
          <cell r="H157">
            <v>71.88</v>
          </cell>
          <cell r="J157">
            <v>51.34</v>
          </cell>
          <cell r="L157">
            <v>45.27</v>
          </cell>
          <cell r="N157">
            <v>32.340000000000003</v>
          </cell>
        </row>
        <row r="158">
          <cell r="C158">
            <v>29</v>
          </cell>
          <cell r="D158">
            <v>87.44</v>
          </cell>
          <cell r="F158">
            <v>62.46</v>
          </cell>
          <cell r="H158">
            <v>74.41</v>
          </cell>
          <cell r="J158">
            <v>53.15</v>
          </cell>
          <cell r="L158">
            <v>46.87</v>
          </cell>
          <cell r="N158">
            <v>33.479999999999997</v>
          </cell>
        </row>
        <row r="159">
          <cell r="C159">
            <v>30</v>
          </cell>
          <cell r="D159">
            <v>90.29</v>
          </cell>
          <cell r="F159">
            <v>64.489999999999995</v>
          </cell>
          <cell r="H159">
            <v>76.95</v>
          </cell>
          <cell r="J159">
            <v>54.96</v>
          </cell>
          <cell r="L159">
            <v>48.48</v>
          </cell>
          <cell r="N159">
            <v>34.630000000000003</v>
          </cell>
        </row>
        <row r="160">
          <cell r="C160">
            <v>31</v>
          </cell>
          <cell r="D160">
            <v>93.15</v>
          </cell>
          <cell r="F160">
            <v>66.540000000000006</v>
          </cell>
          <cell r="H160">
            <v>79.48</v>
          </cell>
          <cell r="J160">
            <v>56.77</v>
          </cell>
          <cell r="L160">
            <v>50.08</v>
          </cell>
          <cell r="N160">
            <v>35.770000000000003</v>
          </cell>
        </row>
        <row r="161">
          <cell r="C161">
            <v>32</v>
          </cell>
          <cell r="D161">
            <v>96.01</v>
          </cell>
          <cell r="F161">
            <v>68.58</v>
          </cell>
          <cell r="H161">
            <v>82.02</v>
          </cell>
          <cell r="J161">
            <v>58.58</v>
          </cell>
          <cell r="L161">
            <v>51.68</v>
          </cell>
          <cell r="N161">
            <v>36.909999999999997</v>
          </cell>
        </row>
        <row r="162">
          <cell r="C162">
            <v>33</v>
          </cell>
          <cell r="D162">
            <v>98.87</v>
          </cell>
          <cell r="F162">
            <v>70.62</v>
          </cell>
          <cell r="H162">
            <v>84.55</v>
          </cell>
          <cell r="J162">
            <v>60.39</v>
          </cell>
          <cell r="L162">
            <v>53.28</v>
          </cell>
          <cell r="N162">
            <v>38.06</v>
          </cell>
        </row>
        <row r="163">
          <cell r="C163">
            <v>34</v>
          </cell>
          <cell r="D163">
            <v>101.73</v>
          </cell>
          <cell r="F163">
            <v>72.66</v>
          </cell>
          <cell r="H163">
            <v>87.09</v>
          </cell>
          <cell r="J163">
            <v>62.2</v>
          </cell>
          <cell r="L163">
            <v>54.88</v>
          </cell>
          <cell r="N163">
            <v>39.200000000000003</v>
          </cell>
        </row>
        <row r="164">
          <cell r="C164">
            <v>35</v>
          </cell>
          <cell r="D164">
            <v>104.59</v>
          </cell>
          <cell r="F164">
            <v>74.709999999999994</v>
          </cell>
          <cell r="H164">
            <v>89.62</v>
          </cell>
          <cell r="J164">
            <v>64.02</v>
          </cell>
          <cell r="L164">
            <v>56.48</v>
          </cell>
          <cell r="N164">
            <v>40.340000000000003</v>
          </cell>
        </row>
        <row r="165">
          <cell r="C165">
            <v>36</v>
          </cell>
          <cell r="D165">
            <v>107.45</v>
          </cell>
          <cell r="F165">
            <v>76.75</v>
          </cell>
          <cell r="H165">
            <v>92.16</v>
          </cell>
          <cell r="J165">
            <v>65.83</v>
          </cell>
          <cell r="L165">
            <v>58.08</v>
          </cell>
          <cell r="N165">
            <v>41.49</v>
          </cell>
        </row>
        <row r="166">
          <cell r="C166">
            <v>37</v>
          </cell>
          <cell r="D166">
            <v>110.3</v>
          </cell>
          <cell r="F166">
            <v>78.790000000000006</v>
          </cell>
          <cell r="H166">
            <v>94.69</v>
          </cell>
          <cell r="J166">
            <v>67.64</v>
          </cell>
          <cell r="L166">
            <v>59.68</v>
          </cell>
          <cell r="N166">
            <v>42.63</v>
          </cell>
        </row>
        <row r="167">
          <cell r="C167">
            <v>38</v>
          </cell>
          <cell r="D167">
            <v>113.16</v>
          </cell>
          <cell r="F167">
            <v>80.83</v>
          </cell>
          <cell r="H167">
            <v>97.23</v>
          </cell>
          <cell r="J167">
            <v>69.45</v>
          </cell>
          <cell r="L167">
            <v>61.28</v>
          </cell>
          <cell r="N167">
            <v>43.77</v>
          </cell>
        </row>
        <row r="168">
          <cell r="C168">
            <v>39</v>
          </cell>
          <cell r="D168">
            <v>116.02</v>
          </cell>
          <cell r="F168">
            <v>82.87</v>
          </cell>
          <cell r="H168">
            <v>99.76</v>
          </cell>
          <cell r="J168">
            <v>71.260000000000005</v>
          </cell>
          <cell r="L168">
            <v>62.88</v>
          </cell>
          <cell r="N168">
            <v>44.92</v>
          </cell>
        </row>
        <row r="169">
          <cell r="C169">
            <v>40</v>
          </cell>
          <cell r="D169">
            <v>118.88</v>
          </cell>
          <cell r="F169">
            <v>84.91</v>
          </cell>
          <cell r="H169">
            <v>102.29</v>
          </cell>
          <cell r="J169">
            <v>73.069999999999993</v>
          </cell>
          <cell r="L169">
            <v>64.48</v>
          </cell>
          <cell r="N169">
            <v>46.06</v>
          </cell>
        </row>
        <row r="170">
          <cell r="C170">
            <v>41</v>
          </cell>
          <cell r="D170">
            <v>121.74</v>
          </cell>
          <cell r="F170">
            <v>86.96</v>
          </cell>
          <cell r="H170">
            <v>104.83</v>
          </cell>
          <cell r="J170">
            <v>74.88</v>
          </cell>
          <cell r="L170">
            <v>66.09</v>
          </cell>
          <cell r="N170">
            <v>47.2</v>
          </cell>
        </row>
        <row r="171">
          <cell r="C171">
            <v>42</v>
          </cell>
          <cell r="D171">
            <v>124.6</v>
          </cell>
          <cell r="F171">
            <v>89</v>
          </cell>
          <cell r="H171">
            <v>107.36</v>
          </cell>
          <cell r="J171">
            <v>76.69</v>
          </cell>
          <cell r="L171">
            <v>67.69</v>
          </cell>
          <cell r="N171">
            <v>48.35</v>
          </cell>
        </row>
        <row r="172">
          <cell r="C172">
            <v>43</v>
          </cell>
          <cell r="D172">
            <v>127.46</v>
          </cell>
          <cell r="F172">
            <v>91.04</v>
          </cell>
          <cell r="H172">
            <v>109.9</v>
          </cell>
          <cell r="J172">
            <v>78.5</v>
          </cell>
          <cell r="L172">
            <v>69.290000000000006</v>
          </cell>
          <cell r="N172">
            <v>49.49</v>
          </cell>
        </row>
        <row r="173">
          <cell r="C173">
            <v>44</v>
          </cell>
          <cell r="D173">
            <v>130.31</v>
          </cell>
          <cell r="F173">
            <v>93.08</v>
          </cell>
          <cell r="H173">
            <v>112.43</v>
          </cell>
          <cell r="J173">
            <v>80.31</v>
          </cell>
          <cell r="L173">
            <v>70.89</v>
          </cell>
          <cell r="N173">
            <v>50.63</v>
          </cell>
        </row>
        <row r="174">
          <cell r="C174">
            <v>45</v>
          </cell>
          <cell r="D174">
            <v>133.16999999999999</v>
          </cell>
          <cell r="F174">
            <v>95.12</v>
          </cell>
          <cell r="H174">
            <v>114.97</v>
          </cell>
          <cell r="J174">
            <v>82.12</v>
          </cell>
          <cell r="L174">
            <v>72.489999999999995</v>
          </cell>
          <cell r="N174">
            <v>51.78</v>
          </cell>
        </row>
        <row r="175">
          <cell r="C175">
            <v>46</v>
          </cell>
          <cell r="D175">
            <v>136.03</v>
          </cell>
          <cell r="F175">
            <v>97.16</v>
          </cell>
          <cell r="H175">
            <v>117.5</v>
          </cell>
          <cell r="J175">
            <v>83.93</v>
          </cell>
          <cell r="L175">
            <v>74.09</v>
          </cell>
          <cell r="N175">
            <v>52.92</v>
          </cell>
        </row>
        <row r="176">
          <cell r="C176">
            <v>47</v>
          </cell>
          <cell r="D176">
            <v>138.88999999999999</v>
          </cell>
          <cell r="F176">
            <v>99.21</v>
          </cell>
          <cell r="H176">
            <v>120.04</v>
          </cell>
          <cell r="J176">
            <v>85.74</v>
          </cell>
          <cell r="L176">
            <v>75.69</v>
          </cell>
          <cell r="N176">
            <v>54.07</v>
          </cell>
        </row>
        <row r="177">
          <cell r="C177">
            <v>48</v>
          </cell>
          <cell r="D177">
            <v>141.75</v>
          </cell>
          <cell r="F177">
            <v>101.25</v>
          </cell>
          <cell r="H177">
            <v>122.57</v>
          </cell>
          <cell r="J177">
            <v>87.55</v>
          </cell>
          <cell r="L177">
            <v>77.290000000000006</v>
          </cell>
          <cell r="N177">
            <v>55.21</v>
          </cell>
        </row>
        <row r="178">
          <cell r="C178">
            <v>49</v>
          </cell>
          <cell r="D178">
            <v>144.61000000000001</v>
          </cell>
          <cell r="F178">
            <v>103.29</v>
          </cell>
          <cell r="H178">
            <v>125.11</v>
          </cell>
          <cell r="J178">
            <v>89.36</v>
          </cell>
          <cell r="L178">
            <v>78.89</v>
          </cell>
          <cell r="N178">
            <v>56.35</v>
          </cell>
        </row>
        <row r="179">
          <cell r="C179">
            <v>50</v>
          </cell>
          <cell r="D179">
            <v>147.46</v>
          </cell>
          <cell r="F179">
            <v>105.33</v>
          </cell>
          <cell r="H179">
            <v>127.64</v>
          </cell>
          <cell r="J179">
            <v>91.17</v>
          </cell>
          <cell r="L179">
            <v>80.489999999999995</v>
          </cell>
          <cell r="N179">
            <v>57.5</v>
          </cell>
        </row>
        <row r="180">
          <cell r="C180">
            <v>51</v>
          </cell>
          <cell r="D180">
            <v>150.32</v>
          </cell>
          <cell r="F180">
            <v>107.37</v>
          </cell>
          <cell r="H180">
            <v>130.16999999999999</v>
          </cell>
          <cell r="J180">
            <v>92.98</v>
          </cell>
          <cell r="L180">
            <v>82.09</v>
          </cell>
          <cell r="N180">
            <v>58.64</v>
          </cell>
        </row>
        <row r="181">
          <cell r="C181">
            <v>52</v>
          </cell>
          <cell r="D181">
            <v>153.18</v>
          </cell>
          <cell r="F181">
            <v>109.41</v>
          </cell>
          <cell r="H181">
            <v>132.71</v>
          </cell>
          <cell r="J181">
            <v>94.79</v>
          </cell>
          <cell r="L181">
            <v>83.7</v>
          </cell>
          <cell r="N181">
            <v>59.78</v>
          </cell>
        </row>
        <row r="182">
          <cell r="C182">
            <v>53</v>
          </cell>
          <cell r="D182">
            <v>156.04</v>
          </cell>
          <cell r="F182">
            <v>111.46</v>
          </cell>
          <cell r="H182">
            <v>135.24</v>
          </cell>
          <cell r="J182">
            <v>96.6</v>
          </cell>
          <cell r="L182">
            <v>85.3</v>
          </cell>
          <cell r="N182">
            <v>60.93</v>
          </cell>
        </row>
        <row r="183">
          <cell r="C183">
            <v>54</v>
          </cell>
          <cell r="D183">
            <v>158.9</v>
          </cell>
          <cell r="F183">
            <v>113.5</v>
          </cell>
          <cell r="H183">
            <v>137.78</v>
          </cell>
          <cell r="J183">
            <v>98.41</v>
          </cell>
          <cell r="L183">
            <v>86.9</v>
          </cell>
          <cell r="N183">
            <v>62.07</v>
          </cell>
        </row>
        <row r="184">
          <cell r="C184">
            <v>55</v>
          </cell>
          <cell r="D184">
            <v>161.76</v>
          </cell>
          <cell r="F184">
            <v>115.54</v>
          </cell>
          <cell r="H184">
            <v>140.31</v>
          </cell>
          <cell r="J184">
            <v>100.22</v>
          </cell>
          <cell r="L184">
            <v>88.5</v>
          </cell>
          <cell r="N184">
            <v>63.21</v>
          </cell>
        </row>
        <row r="185">
          <cell r="C185">
            <v>56</v>
          </cell>
          <cell r="D185">
            <v>164.62</v>
          </cell>
          <cell r="F185">
            <v>117.59</v>
          </cell>
          <cell r="H185">
            <v>142.85</v>
          </cell>
          <cell r="J185">
            <v>102.03</v>
          </cell>
          <cell r="L185">
            <v>90.1</v>
          </cell>
          <cell r="N185">
            <v>64.36</v>
          </cell>
        </row>
        <row r="186">
          <cell r="C186">
            <v>57</v>
          </cell>
          <cell r="D186">
            <v>167.47</v>
          </cell>
          <cell r="F186">
            <v>119.62</v>
          </cell>
          <cell r="H186">
            <v>145.38</v>
          </cell>
          <cell r="J186">
            <v>103.84</v>
          </cell>
          <cell r="L186">
            <v>91.7</v>
          </cell>
          <cell r="N186">
            <v>65.5</v>
          </cell>
        </row>
        <row r="187">
          <cell r="C187">
            <v>58</v>
          </cell>
          <cell r="D187">
            <v>170.33</v>
          </cell>
          <cell r="F187">
            <v>121.66</v>
          </cell>
          <cell r="H187">
            <v>147.91999999999999</v>
          </cell>
          <cell r="J187">
            <v>105.65</v>
          </cell>
          <cell r="L187">
            <v>93.3</v>
          </cell>
          <cell r="N187">
            <v>66.64</v>
          </cell>
        </row>
        <row r="188">
          <cell r="C188">
            <v>59</v>
          </cell>
          <cell r="D188">
            <v>173.19</v>
          </cell>
          <cell r="F188">
            <v>123.71</v>
          </cell>
          <cell r="H188">
            <v>150.44999999999999</v>
          </cell>
          <cell r="J188">
            <v>107.46</v>
          </cell>
          <cell r="L188">
            <v>94.9</v>
          </cell>
          <cell r="N188">
            <v>67.790000000000006</v>
          </cell>
        </row>
        <row r="189">
          <cell r="C189">
            <v>60</v>
          </cell>
          <cell r="D189">
            <v>176.05</v>
          </cell>
          <cell r="F189">
            <v>125.75</v>
          </cell>
          <cell r="H189">
            <v>152.99</v>
          </cell>
          <cell r="J189">
            <v>109.28</v>
          </cell>
          <cell r="L189">
            <v>96.5</v>
          </cell>
          <cell r="N189">
            <v>68.930000000000007</v>
          </cell>
        </row>
        <row r="190">
          <cell r="C190">
            <v>61</v>
          </cell>
          <cell r="D190">
            <v>178.91</v>
          </cell>
          <cell r="F190">
            <v>127.79</v>
          </cell>
          <cell r="H190">
            <v>155.52000000000001</v>
          </cell>
          <cell r="J190">
            <v>111.09</v>
          </cell>
          <cell r="L190">
            <v>98.1</v>
          </cell>
          <cell r="N190">
            <v>70.069999999999993</v>
          </cell>
        </row>
        <row r="191">
          <cell r="C191">
            <v>62</v>
          </cell>
          <cell r="D191">
            <v>181.77</v>
          </cell>
          <cell r="F191">
            <v>129.84</v>
          </cell>
          <cell r="H191">
            <v>158.05000000000001</v>
          </cell>
          <cell r="J191">
            <v>112.9</v>
          </cell>
          <cell r="L191">
            <v>99.7</v>
          </cell>
          <cell r="N191">
            <v>71.22</v>
          </cell>
        </row>
        <row r="192">
          <cell r="C192">
            <v>63</v>
          </cell>
          <cell r="D192">
            <v>184.62</v>
          </cell>
          <cell r="F192">
            <v>131.87</v>
          </cell>
          <cell r="H192">
            <v>160.59</v>
          </cell>
          <cell r="J192">
            <v>114.71</v>
          </cell>
          <cell r="L192">
            <v>101.31</v>
          </cell>
          <cell r="N192">
            <v>72.36</v>
          </cell>
        </row>
        <row r="193">
          <cell r="C193">
            <v>64</v>
          </cell>
          <cell r="D193">
            <v>187.48</v>
          </cell>
          <cell r="F193">
            <v>133.91</v>
          </cell>
          <cell r="H193">
            <v>163.12</v>
          </cell>
          <cell r="J193">
            <v>116.52</v>
          </cell>
          <cell r="L193">
            <v>102.91</v>
          </cell>
          <cell r="N193">
            <v>73.5</v>
          </cell>
        </row>
        <row r="194">
          <cell r="C194">
            <v>65</v>
          </cell>
          <cell r="D194">
            <v>190.34</v>
          </cell>
          <cell r="F194">
            <v>135.96</v>
          </cell>
          <cell r="H194">
            <v>165.66</v>
          </cell>
          <cell r="J194">
            <v>118.33</v>
          </cell>
          <cell r="L194">
            <v>104.51</v>
          </cell>
          <cell r="N194">
            <v>74.650000000000006</v>
          </cell>
        </row>
        <row r="195">
          <cell r="C195">
            <v>66</v>
          </cell>
          <cell r="D195">
            <v>193.2</v>
          </cell>
          <cell r="F195">
            <v>138</v>
          </cell>
          <cell r="H195">
            <v>168.19</v>
          </cell>
          <cell r="J195">
            <v>120.14</v>
          </cell>
          <cell r="L195">
            <v>106.11</v>
          </cell>
          <cell r="N195">
            <v>75.790000000000006</v>
          </cell>
        </row>
        <row r="196">
          <cell r="C196">
            <v>67</v>
          </cell>
          <cell r="D196">
            <v>196.06</v>
          </cell>
          <cell r="F196">
            <v>140.04</v>
          </cell>
          <cell r="H196">
            <v>170.73</v>
          </cell>
          <cell r="J196">
            <v>121.95</v>
          </cell>
          <cell r="L196">
            <v>107.71</v>
          </cell>
          <cell r="N196">
            <v>76.94</v>
          </cell>
        </row>
        <row r="197">
          <cell r="C197">
            <v>68</v>
          </cell>
          <cell r="D197">
            <v>198.92</v>
          </cell>
          <cell r="F197">
            <v>142.09</v>
          </cell>
          <cell r="H197">
            <v>173.26</v>
          </cell>
          <cell r="J197">
            <v>123.76</v>
          </cell>
          <cell r="L197">
            <v>109.31</v>
          </cell>
          <cell r="N197">
            <v>78.08</v>
          </cell>
        </row>
        <row r="198">
          <cell r="C198">
            <v>69</v>
          </cell>
          <cell r="D198">
            <v>201.78</v>
          </cell>
          <cell r="F198">
            <v>144.13</v>
          </cell>
          <cell r="H198">
            <v>175.8</v>
          </cell>
          <cell r="J198">
            <v>125.57</v>
          </cell>
          <cell r="L198">
            <v>110.91</v>
          </cell>
          <cell r="N198">
            <v>79.22</v>
          </cell>
        </row>
        <row r="199">
          <cell r="C199">
            <v>70</v>
          </cell>
          <cell r="D199">
            <v>204.63</v>
          </cell>
          <cell r="F199">
            <v>146.16</v>
          </cell>
          <cell r="H199">
            <v>178.33</v>
          </cell>
          <cell r="J199">
            <v>127.38</v>
          </cell>
          <cell r="L199">
            <v>112.51</v>
          </cell>
          <cell r="N199">
            <v>80.37</v>
          </cell>
        </row>
        <row r="200">
          <cell r="C200">
            <v>71</v>
          </cell>
          <cell r="D200">
            <v>207.49</v>
          </cell>
          <cell r="F200">
            <v>148.21</v>
          </cell>
          <cell r="H200">
            <v>180.87</v>
          </cell>
          <cell r="J200">
            <v>129.19</v>
          </cell>
          <cell r="L200">
            <v>114.11</v>
          </cell>
          <cell r="N200">
            <v>81.510000000000005</v>
          </cell>
        </row>
        <row r="201">
          <cell r="C201">
            <v>72</v>
          </cell>
          <cell r="D201">
            <v>210.35</v>
          </cell>
          <cell r="F201">
            <v>150.25</v>
          </cell>
          <cell r="H201">
            <v>183.4</v>
          </cell>
          <cell r="J201">
            <v>131</v>
          </cell>
          <cell r="L201">
            <v>115.71</v>
          </cell>
          <cell r="N201">
            <v>82.65</v>
          </cell>
        </row>
        <row r="202">
          <cell r="C202">
            <v>73</v>
          </cell>
          <cell r="D202">
            <v>213.21</v>
          </cell>
          <cell r="F202">
            <v>152.29</v>
          </cell>
          <cell r="H202">
            <v>185.93</v>
          </cell>
          <cell r="J202">
            <v>132.81</v>
          </cell>
          <cell r="L202">
            <v>117.32</v>
          </cell>
          <cell r="N202">
            <v>83.8</v>
          </cell>
        </row>
        <row r="203">
          <cell r="C203">
            <v>74</v>
          </cell>
          <cell r="D203">
            <v>216.07</v>
          </cell>
          <cell r="F203">
            <v>154.34</v>
          </cell>
          <cell r="H203">
            <v>188.47</v>
          </cell>
          <cell r="J203">
            <v>134.62</v>
          </cell>
          <cell r="L203">
            <v>118.92</v>
          </cell>
          <cell r="N203">
            <v>84.94</v>
          </cell>
        </row>
        <row r="204">
          <cell r="C204">
            <v>75</v>
          </cell>
          <cell r="D204">
            <v>218.93</v>
          </cell>
          <cell r="F204">
            <v>156.38</v>
          </cell>
          <cell r="H204">
            <v>191</v>
          </cell>
          <cell r="J204">
            <v>136.43</v>
          </cell>
          <cell r="L204">
            <v>120.52</v>
          </cell>
          <cell r="N204">
            <v>86.08</v>
          </cell>
        </row>
        <row r="205">
          <cell r="C205">
            <v>76</v>
          </cell>
          <cell r="D205">
            <v>221.78</v>
          </cell>
          <cell r="F205">
            <v>158.41</v>
          </cell>
          <cell r="H205">
            <v>193.54</v>
          </cell>
          <cell r="J205">
            <v>138.24</v>
          </cell>
          <cell r="L205">
            <v>122.12</v>
          </cell>
          <cell r="N205">
            <v>87.23</v>
          </cell>
        </row>
        <row r="206">
          <cell r="C206">
            <v>77</v>
          </cell>
          <cell r="D206">
            <v>224.64</v>
          </cell>
          <cell r="F206">
            <v>160.46</v>
          </cell>
          <cell r="H206">
            <v>196.07</v>
          </cell>
          <cell r="J206">
            <v>140.05000000000001</v>
          </cell>
          <cell r="L206">
            <v>123.72</v>
          </cell>
          <cell r="N206">
            <v>88.37</v>
          </cell>
        </row>
        <row r="207">
          <cell r="C207">
            <v>78</v>
          </cell>
          <cell r="D207">
            <v>227.5</v>
          </cell>
          <cell r="F207">
            <v>162.5</v>
          </cell>
          <cell r="H207">
            <v>198.61</v>
          </cell>
          <cell r="J207">
            <v>141.86000000000001</v>
          </cell>
          <cell r="L207">
            <v>125.32</v>
          </cell>
          <cell r="N207">
            <v>89.51</v>
          </cell>
        </row>
        <row r="208">
          <cell r="C208">
            <v>79</v>
          </cell>
          <cell r="D208">
            <v>230.36</v>
          </cell>
          <cell r="F208">
            <v>164.54</v>
          </cell>
          <cell r="H208">
            <v>201.14</v>
          </cell>
          <cell r="J208">
            <v>143.66999999999999</v>
          </cell>
          <cell r="L208">
            <v>126.92</v>
          </cell>
          <cell r="N208">
            <v>90.66</v>
          </cell>
        </row>
        <row r="209">
          <cell r="C209">
            <v>80</v>
          </cell>
          <cell r="D209">
            <v>233.22</v>
          </cell>
          <cell r="F209">
            <v>166.59</v>
          </cell>
          <cell r="H209">
            <v>203.68</v>
          </cell>
          <cell r="J209">
            <v>145.47999999999999</v>
          </cell>
          <cell r="L209">
            <v>128.52000000000001</v>
          </cell>
          <cell r="N209">
            <v>91.8</v>
          </cell>
        </row>
        <row r="210">
          <cell r="C210">
            <v>81</v>
          </cell>
          <cell r="D210">
            <v>236.08</v>
          </cell>
          <cell r="F210">
            <v>168.63</v>
          </cell>
          <cell r="H210">
            <v>206.21</v>
          </cell>
          <cell r="J210">
            <v>147.29</v>
          </cell>
          <cell r="L210">
            <v>130.12</v>
          </cell>
          <cell r="N210">
            <v>92.94</v>
          </cell>
        </row>
        <row r="211">
          <cell r="C211">
            <v>82</v>
          </cell>
          <cell r="D211">
            <v>238.94</v>
          </cell>
          <cell r="F211">
            <v>170.67</v>
          </cell>
          <cell r="H211">
            <v>208.75</v>
          </cell>
          <cell r="J211">
            <v>149.1</v>
          </cell>
          <cell r="L211">
            <v>131.72</v>
          </cell>
          <cell r="N211">
            <v>94.09</v>
          </cell>
        </row>
        <row r="212">
          <cell r="C212">
            <v>83</v>
          </cell>
          <cell r="D212">
            <v>241.79</v>
          </cell>
          <cell r="F212">
            <v>172.71</v>
          </cell>
          <cell r="H212">
            <v>211.28</v>
          </cell>
          <cell r="J212">
            <v>150.91</v>
          </cell>
          <cell r="L212">
            <v>133.32</v>
          </cell>
          <cell r="N212">
            <v>95.23</v>
          </cell>
        </row>
        <row r="213">
          <cell r="C213">
            <v>84</v>
          </cell>
          <cell r="D213">
            <v>244.65</v>
          </cell>
          <cell r="F213">
            <v>174.75</v>
          </cell>
          <cell r="H213">
            <v>213.81</v>
          </cell>
          <cell r="J213">
            <v>152.72</v>
          </cell>
          <cell r="L213">
            <v>134.93</v>
          </cell>
          <cell r="N213">
            <v>96.38</v>
          </cell>
        </row>
        <row r="214">
          <cell r="C214">
            <v>85</v>
          </cell>
          <cell r="D214">
            <v>247.51</v>
          </cell>
          <cell r="F214">
            <v>176.79</v>
          </cell>
          <cell r="H214">
            <v>216.35</v>
          </cell>
          <cell r="J214">
            <v>154.53</v>
          </cell>
          <cell r="L214">
            <v>136.53</v>
          </cell>
          <cell r="N214">
            <v>97.52</v>
          </cell>
        </row>
        <row r="215">
          <cell r="C215">
            <v>86</v>
          </cell>
          <cell r="D215">
            <v>250.37</v>
          </cell>
          <cell r="F215">
            <v>178.84</v>
          </cell>
          <cell r="H215">
            <v>218.88</v>
          </cell>
          <cell r="J215">
            <v>156.35</v>
          </cell>
          <cell r="L215">
            <v>138.13</v>
          </cell>
          <cell r="N215">
            <v>98.66</v>
          </cell>
        </row>
        <row r="216">
          <cell r="C216">
            <v>87</v>
          </cell>
          <cell r="D216">
            <v>253.23</v>
          </cell>
          <cell r="F216">
            <v>180.88</v>
          </cell>
          <cell r="H216">
            <v>221.42</v>
          </cell>
          <cell r="J216">
            <v>158.16</v>
          </cell>
          <cell r="L216">
            <v>139.72999999999999</v>
          </cell>
          <cell r="N216">
            <v>99.81</v>
          </cell>
        </row>
        <row r="217">
          <cell r="C217">
            <v>88</v>
          </cell>
          <cell r="D217">
            <v>256.08999999999997</v>
          </cell>
          <cell r="F217">
            <v>182.92</v>
          </cell>
          <cell r="H217">
            <v>223.95</v>
          </cell>
          <cell r="J217">
            <v>159.97</v>
          </cell>
          <cell r="L217">
            <v>141.33000000000001</v>
          </cell>
          <cell r="N217">
            <v>100.95</v>
          </cell>
        </row>
        <row r="218">
          <cell r="C218">
            <v>89</v>
          </cell>
          <cell r="D218">
            <v>258.94</v>
          </cell>
          <cell r="F218">
            <v>184.96</v>
          </cell>
          <cell r="H218">
            <v>226.49</v>
          </cell>
          <cell r="J218">
            <v>161.78</v>
          </cell>
          <cell r="L218">
            <v>142.93</v>
          </cell>
          <cell r="N218">
            <v>102.09</v>
          </cell>
        </row>
        <row r="219">
          <cell r="C219">
            <v>90</v>
          </cell>
          <cell r="D219">
            <v>261.8</v>
          </cell>
          <cell r="F219">
            <v>187</v>
          </cell>
          <cell r="H219">
            <v>229.02</v>
          </cell>
          <cell r="J219">
            <v>163.59</v>
          </cell>
          <cell r="L219">
            <v>144.53</v>
          </cell>
          <cell r="N219">
            <v>103.24</v>
          </cell>
        </row>
        <row r="220">
          <cell r="C220">
            <v>91</v>
          </cell>
          <cell r="D220">
            <v>264.66000000000003</v>
          </cell>
          <cell r="F220">
            <v>189.04</v>
          </cell>
          <cell r="H220">
            <v>231.56</v>
          </cell>
          <cell r="J220">
            <v>165.4</v>
          </cell>
          <cell r="L220">
            <v>146.13</v>
          </cell>
          <cell r="N220">
            <v>104.38</v>
          </cell>
        </row>
        <row r="221">
          <cell r="C221">
            <v>92</v>
          </cell>
          <cell r="D221">
            <v>267.52</v>
          </cell>
          <cell r="F221">
            <v>191.09</v>
          </cell>
          <cell r="H221">
            <v>234.09</v>
          </cell>
          <cell r="J221">
            <v>167.21</v>
          </cell>
          <cell r="L221">
            <v>147.72999999999999</v>
          </cell>
          <cell r="N221">
            <v>105.52</v>
          </cell>
        </row>
        <row r="222">
          <cell r="C222">
            <v>93</v>
          </cell>
          <cell r="D222">
            <v>270.38</v>
          </cell>
          <cell r="F222">
            <v>193.13</v>
          </cell>
          <cell r="H222">
            <v>236.63</v>
          </cell>
          <cell r="J222">
            <v>169.02</v>
          </cell>
          <cell r="L222">
            <v>149.33000000000001</v>
          </cell>
          <cell r="N222">
            <v>106.67</v>
          </cell>
        </row>
        <row r="223">
          <cell r="C223">
            <v>94</v>
          </cell>
          <cell r="D223">
            <v>273.24</v>
          </cell>
          <cell r="F223">
            <v>195.17</v>
          </cell>
          <cell r="H223">
            <v>239.16</v>
          </cell>
          <cell r="J223">
            <v>170.83</v>
          </cell>
          <cell r="L223">
            <v>150.93</v>
          </cell>
          <cell r="N223">
            <v>107.81</v>
          </cell>
        </row>
        <row r="224">
          <cell r="C224">
            <v>95</v>
          </cell>
          <cell r="D224">
            <v>276.10000000000002</v>
          </cell>
          <cell r="F224">
            <v>197.21</v>
          </cell>
          <cell r="H224">
            <v>241.69</v>
          </cell>
          <cell r="J224">
            <v>172.64</v>
          </cell>
          <cell r="L224">
            <v>152.54</v>
          </cell>
          <cell r="N224">
            <v>108.95</v>
          </cell>
        </row>
        <row r="225">
          <cell r="C225">
            <v>96</v>
          </cell>
          <cell r="D225">
            <v>278.95</v>
          </cell>
          <cell r="F225">
            <v>199.25</v>
          </cell>
          <cell r="H225">
            <v>244.23</v>
          </cell>
          <cell r="J225">
            <v>174.45</v>
          </cell>
          <cell r="L225">
            <v>154.13999999999999</v>
          </cell>
          <cell r="N225">
            <v>110.1</v>
          </cell>
        </row>
        <row r="226">
          <cell r="C226">
            <v>97</v>
          </cell>
          <cell r="D226">
            <v>281.81</v>
          </cell>
          <cell r="F226">
            <v>201.29</v>
          </cell>
          <cell r="H226">
            <v>246.76</v>
          </cell>
          <cell r="J226">
            <v>176.26</v>
          </cell>
          <cell r="L226">
            <v>155.74</v>
          </cell>
          <cell r="N226">
            <v>111.24</v>
          </cell>
        </row>
        <row r="227">
          <cell r="C227">
            <v>98</v>
          </cell>
          <cell r="D227">
            <v>284.67</v>
          </cell>
          <cell r="F227">
            <v>203.34</v>
          </cell>
          <cell r="H227">
            <v>249.3</v>
          </cell>
          <cell r="J227">
            <v>178.07</v>
          </cell>
          <cell r="L227">
            <v>157.34</v>
          </cell>
          <cell r="N227">
            <v>112.38</v>
          </cell>
        </row>
        <row r="228">
          <cell r="C228">
            <v>99</v>
          </cell>
          <cell r="D228">
            <v>287.52999999999997</v>
          </cell>
          <cell r="F228">
            <v>205.38</v>
          </cell>
          <cell r="H228">
            <v>251.83</v>
          </cell>
          <cell r="J228">
            <v>179.88</v>
          </cell>
          <cell r="L228">
            <v>158.94</v>
          </cell>
          <cell r="N228">
            <v>113.53</v>
          </cell>
        </row>
        <row r="229">
          <cell r="C229">
            <v>100</v>
          </cell>
          <cell r="D229">
            <v>290.39</v>
          </cell>
          <cell r="F229">
            <v>207.42</v>
          </cell>
          <cell r="H229">
            <v>254.37</v>
          </cell>
          <cell r="J229">
            <v>181.69</v>
          </cell>
          <cell r="L229">
            <v>160.54</v>
          </cell>
          <cell r="N229">
            <v>114.67</v>
          </cell>
        </row>
        <row r="230">
          <cell r="C230">
            <v>101</v>
          </cell>
          <cell r="D230">
            <v>293.25</v>
          </cell>
          <cell r="F230">
            <v>209.46</v>
          </cell>
          <cell r="H230">
            <v>256.89999999999998</v>
          </cell>
          <cell r="J230">
            <v>183.5</v>
          </cell>
          <cell r="L230">
            <v>162.13999999999999</v>
          </cell>
          <cell r="N230">
            <v>115.81</v>
          </cell>
        </row>
        <row r="231">
          <cell r="C231">
            <v>102</v>
          </cell>
          <cell r="D231">
            <v>296.11</v>
          </cell>
          <cell r="F231">
            <v>211.51</v>
          </cell>
          <cell r="H231">
            <v>259.44</v>
          </cell>
          <cell r="J231">
            <v>185.31</v>
          </cell>
          <cell r="L231">
            <v>163.74</v>
          </cell>
          <cell r="N231">
            <v>116.96</v>
          </cell>
        </row>
        <row r="232">
          <cell r="C232">
            <v>103</v>
          </cell>
          <cell r="D232">
            <v>298.95999999999998</v>
          </cell>
          <cell r="F232">
            <v>213.54</v>
          </cell>
          <cell r="H232">
            <v>261.97000000000003</v>
          </cell>
          <cell r="J232">
            <v>187.12</v>
          </cell>
          <cell r="L232">
            <v>165.34</v>
          </cell>
          <cell r="N232">
            <v>118.1</v>
          </cell>
        </row>
        <row r="233">
          <cell r="C233">
            <v>104</v>
          </cell>
          <cell r="D233">
            <v>301.82</v>
          </cell>
          <cell r="F233">
            <v>215.59</v>
          </cell>
          <cell r="H233">
            <v>264.51</v>
          </cell>
          <cell r="J233">
            <v>188.93</v>
          </cell>
          <cell r="L233">
            <v>166.94</v>
          </cell>
          <cell r="N233">
            <v>119.25</v>
          </cell>
        </row>
        <row r="234">
          <cell r="C234">
            <v>105</v>
          </cell>
          <cell r="D234">
            <v>304.68</v>
          </cell>
          <cell r="F234">
            <v>217.63</v>
          </cell>
          <cell r="H234">
            <v>267.04000000000002</v>
          </cell>
          <cell r="J234">
            <v>190.74</v>
          </cell>
          <cell r="L234">
            <v>168.54</v>
          </cell>
          <cell r="N234">
            <v>120.39</v>
          </cell>
        </row>
        <row r="235">
          <cell r="C235">
            <v>106</v>
          </cell>
          <cell r="D235">
            <v>307.54000000000002</v>
          </cell>
          <cell r="F235">
            <v>219.67</v>
          </cell>
          <cell r="H235">
            <v>269.57</v>
          </cell>
          <cell r="J235">
            <v>192.55</v>
          </cell>
          <cell r="L235">
            <v>170.15</v>
          </cell>
          <cell r="N235">
            <v>121.53</v>
          </cell>
        </row>
        <row r="236">
          <cell r="C236">
            <v>107</v>
          </cell>
          <cell r="D236">
            <v>310.39999999999998</v>
          </cell>
          <cell r="F236">
            <v>221.71</v>
          </cell>
          <cell r="H236">
            <v>272.11</v>
          </cell>
          <cell r="J236">
            <v>194.36</v>
          </cell>
          <cell r="L236">
            <v>171.75</v>
          </cell>
          <cell r="N236">
            <v>122.68</v>
          </cell>
        </row>
        <row r="237">
          <cell r="C237">
            <v>108</v>
          </cell>
          <cell r="D237">
            <v>313.26</v>
          </cell>
          <cell r="F237">
            <v>223.76</v>
          </cell>
          <cell r="H237">
            <v>274.64</v>
          </cell>
          <cell r="J237">
            <v>196.17</v>
          </cell>
          <cell r="L237">
            <v>173.35</v>
          </cell>
          <cell r="N237">
            <v>123.82</v>
          </cell>
        </row>
        <row r="238">
          <cell r="C238">
            <v>109</v>
          </cell>
          <cell r="D238">
            <v>316.11</v>
          </cell>
          <cell r="F238">
            <v>225.79</v>
          </cell>
          <cell r="H238">
            <v>277.18</v>
          </cell>
          <cell r="J238">
            <v>197.98</v>
          </cell>
          <cell r="L238">
            <v>174.95</v>
          </cell>
          <cell r="N238">
            <v>124.96</v>
          </cell>
        </row>
        <row r="239">
          <cell r="C239">
            <v>110</v>
          </cell>
          <cell r="D239">
            <v>318.97000000000003</v>
          </cell>
          <cell r="F239">
            <v>227.84</v>
          </cell>
          <cell r="H239">
            <v>279.70999999999998</v>
          </cell>
          <cell r="J239">
            <v>199.79</v>
          </cell>
          <cell r="L239">
            <v>176.55</v>
          </cell>
          <cell r="N239">
            <v>126.11</v>
          </cell>
        </row>
        <row r="240">
          <cell r="C240">
            <v>111</v>
          </cell>
          <cell r="D240">
            <v>321.83</v>
          </cell>
          <cell r="F240">
            <v>229.88</v>
          </cell>
          <cell r="H240">
            <v>282.25</v>
          </cell>
          <cell r="J240">
            <v>201.61</v>
          </cell>
          <cell r="L240">
            <v>178.15</v>
          </cell>
          <cell r="N240">
            <v>127.25</v>
          </cell>
        </row>
        <row r="241">
          <cell r="C241">
            <v>112</v>
          </cell>
          <cell r="D241">
            <v>324.69</v>
          </cell>
          <cell r="F241">
            <v>231.92</v>
          </cell>
          <cell r="H241">
            <v>284.77999999999997</v>
          </cell>
          <cell r="J241">
            <v>203.42</v>
          </cell>
          <cell r="L241">
            <v>179.75</v>
          </cell>
          <cell r="N241">
            <v>128.38999999999999</v>
          </cell>
        </row>
        <row r="242">
          <cell r="C242">
            <v>113</v>
          </cell>
          <cell r="D242">
            <v>327.55</v>
          </cell>
          <cell r="F242">
            <v>233.96</v>
          </cell>
          <cell r="H242">
            <v>287.32</v>
          </cell>
          <cell r="J242">
            <v>205.23</v>
          </cell>
          <cell r="L242">
            <v>181.35</v>
          </cell>
          <cell r="N242">
            <v>129.54</v>
          </cell>
        </row>
        <row r="243">
          <cell r="C243">
            <v>114</v>
          </cell>
          <cell r="D243">
            <v>330.41</v>
          </cell>
          <cell r="F243">
            <v>236.01</v>
          </cell>
          <cell r="H243">
            <v>289.85000000000002</v>
          </cell>
          <cell r="J243">
            <v>207.04</v>
          </cell>
          <cell r="L243">
            <v>182.95</v>
          </cell>
          <cell r="N243">
            <v>130.68</v>
          </cell>
        </row>
        <row r="244">
          <cell r="C244">
            <v>115</v>
          </cell>
          <cell r="D244">
            <v>333.27</v>
          </cell>
          <cell r="F244">
            <v>238.05</v>
          </cell>
          <cell r="H244">
            <v>292.39</v>
          </cell>
          <cell r="J244">
            <v>208.85</v>
          </cell>
          <cell r="L244">
            <v>184.55</v>
          </cell>
          <cell r="N244">
            <v>131.82</v>
          </cell>
        </row>
        <row r="245">
          <cell r="C245">
            <v>116</v>
          </cell>
          <cell r="D245">
            <v>336.12</v>
          </cell>
          <cell r="F245">
            <v>240.09</v>
          </cell>
          <cell r="H245">
            <v>294.92</v>
          </cell>
          <cell r="J245">
            <v>210.66</v>
          </cell>
          <cell r="L245">
            <v>186.15</v>
          </cell>
          <cell r="N245">
            <v>132.97</v>
          </cell>
        </row>
        <row r="246">
          <cell r="C246">
            <v>117</v>
          </cell>
          <cell r="D246">
            <v>338.98</v>
          </cell>
          <cell r="F246">
            <v>242.13</v>
          </cell>
          <cell r="H246">
            <v>297.45</v>
          </cell>
          <cell r="J246">
            <v>212.47</v>
          </cell>
          <cell r="L246">
            <v>187.76</v>
          </cell>
          <cell r="N246">
            <v>134.11000000000001</v>
          </cell>
        </row>
        <row r="247">
          <cell r="C247">
            <v>118</v>
          </cell>
          <cell r="D247">
            <v>341.84</v>
          </cell>
          <cell r="F247">
            <v>244.17</v>
          </cell>
          <cell r="H247">
            <v>299.99</v>
          </cell>
          <cell r="J247">
            <v>214.28</v>
          </cell>
          <cell r="L247">
            <v>189.36</v>
          </cell>
          <cell r="N247">
            <v>135.25</v>
          </cell>
        </row>
        <row r="248">
          <cell r="C248">
            <v>119</v>
          </cell>
          <cell r="D248">
            <v>344.7</v>
          </cell>
          <cell r="F248">
            <v>246.21</v>
          </cell>
          <cell r="H248">
            <v>302.52</v>
          </cell>
          <cell r="J248">
            <v>216.09</v>
          </cell>
          <cell r="L248">
            <v>190.96</v>
          </cell>
          <cell r="N248">
            <v>136.4</v>
          </cell>
        </row>
        <row r="249">
          <cell r="C249">
            <v>120</v>
          </cell>
          <cell r="D249">
            <v>347.56</v>
          </cell>
          <cell r="F249">
            <v>248.26</v>
          </cell>
          <cell r="H249">
            <v>305.06</v>
          </cell>
          <cell r="J249">
            <v>217.9</v>
          </cell>
          <cell r="L249">
            <v>192.56</v>
          </cell>
          <cell r="N249">
            <v>137.54</v>
          </cell>
        </row>
        <row r="250">
          <cell r="C250">
            <v>121</v>
          </cell>
          <cell r="D250">
            <v>350.42</v>
          </cell>
          <cell r="F250">
            <v>250.3</v>
          </cell>
          <cell r="H250">
            <v>307.58999999999997</v>
          </cell>
          <cell r="J250">
            <v>219.71</v>
          </cell>
          <cell r="L250">
            <v>194.16</v>
          </cell>
          <cell r="N250">
            <v>138.69</v>
          </cell>
        </row>
        <row r="251">
          <cell r="C251">
            <v>122</v>
          </cell>
          <cell r="D251">
            <v>353.27</v>
          </cell>
          <cell r="F251">
            <v>252.34</v>
          </cell>
          <cell r="H251">
            <v>310.13</v>
          </cell>
          <cell r="J251">
            <v>221.52</v>
          </cell>
          <cell r="L251">
            <v>195.76</v>
          </cell>
          <cell r="N251">
            <v>139.83000000000001</v>
          </cell>
        </row>
        <row r="252">
          <cell r="C252">
            <v>123</v>
          </cell>
          <cell r="D252">
            <v>356.13</v>
          </cell>
          <cell r="F252">
            <v>254.38</v>
          </cell>
          <cell r="H252">
            <v>312.66000000000003</v>
          </cell>
          <cell r="J252">
            <v>223.33</v>
          </cell>
          <cell r="L252">
            <v>197.36</v>
          </cell>
          <cell r="N252">
            <v>140.97</v>
          </cell>
        </row>
        <row r="253">
          <cell r="C253">
            <v>124</v>
          </cell>
          <cell r="D253">
            <v>358.99</v>
          </cell>
          <cell r="F253">
            <v>256.42</v>
          </cell>
          <cell r="H253">
            <v>315.2</v>
          </cell>
          <cell r="J253">
            <v>225.14</v>
          </cell>
          <cell r="L253">
            <v>198.96</v>
          </cell>
          <cell r="N253">
            <v>142.12</v>
          </cell>
        </row>
        <row r="254">
          <cell r="C254">
            <v>125</v>
          </cell>
          <cell r="D254">
            <v>361.85</v>
          </cell>
          <cell r="F254">
            <v>258.45999999999998</v>
          </cell>
          <cell r="H254">
            <v>317.73</v>
          </cell>
          <cell r="J254">
            <v>226.95</v>
          </cell>
          <cell r="L254">
            <v>200.56</v>
          </cell>
          <cell r="N254">
            <v>143.26</v>
          </cell>
        </row>
        <row r="255">
          <cell r="C255">
            <v>126</v>
          </cell>
          <cell r="D255">
            <v>364.71</v>
          </cell>
          <cell r="F255">
            <v>260.51</v>
          </cell>
          <cell r="H255">
            <v>320.27</v>
          </cell>
          <cell r="J255">
            <v>228.76</v>
          </cell>
          <cell r="L255">
            <v>202.16</v>
          </cell>
          <cell r="N255">
            <v>144.4</v>
          </cell>
        </row>
        <row r="256">
          <cell r="C256">
            <v>127</v>
          </cell>
          <cell r="D256">
            <v>367.57</v>
          </cell>
          <cell r="F256">
            <v>262.55</v>
          </cell>
          <cell r="H256">
            <v>322.8</v>
          </cell>
          <cell r="J256">
            <v>230.57</v>
          </cell>
          <cell r="L256">
            <v>203.76</v>
          </cell>
          <cell r="N256">
            <v>145.55000000000001</v>
          </cell>
        </row>
        <row r="257">
          <cell r="C257">
            <v>128</v>
          </cell>
          <cell r="D257">
            <v>370.43</v>
          </cell>
          <cell r="F257">
            <v>264.58999999999997</v>
          </cell>
          <cell r="H257">
            <v>325.33</v>
          </cell>
          <cell r="J257">
            <v>232.38</v>
          </cell>
          <cell r="L257">
            <v>205.37</v>
          </cell>
          <cell r="N257">
            <v>146.69</v>
          </cell>
        </row>
        <row r="258">
          <cell r="C258">
            <v>129</v>
          </cell>
          <cell r="D258">
            <v>373.28</v>
          </cell>
          <cell r="F258">
            <v>266.63</v>
          </cell>
          <cell r="H258">
            <v>327.87</v>
          </cell>
          <cell r="J258">
            <v>234.19</v>
          </cell>
          <cell r="L258">
            <v>206.97</v>
          </cell>
          <cell r="N258">
            <v>147.83000000000001</v>
          </cell>
        </row>
        <row r="259">
          <cell r="C259">
            <v>130</v>
          </cell>
          <cell r="D259">
            <v>376.14</v>
          </cell>
          <cell r="F259">
            <v>268.67</v>
          </cell>
          <cell r="H259">
            <v>330.4</v>
          </cell>
          <cell r="J259">
            <v>236</v>
          </cell>
          <cell r="L259">
            <v>208.57</v>
          </cell>
          <cell r="N259">
            <v>148.97999999999999</v>
          </cell>
        </row>
        <row r="260">
          <cell r="C260">
            <v>131</v>
          </cell>
          <cell r="D260">
            <v>379</v>
          </cell>
          <cell r="F260">
            <v>270.70999999999998</v>
          </cell>
          <cell r="H260">
            <v>332.94</v>
          </cell>
          <cell r="J260">
            <v>237.81</v>
          </cell>
          <cell r="L260">
            <v>210.17</v>
          </cell>
          <cell r="N260">
            <v>150.12</v>
          </cell>
        </row>
        <row r="261">
          <cell r="C261">
            <v>132</v>
          </cell>
          <cell r="D261">
            <v>381.86</v>
          </cell>
          <cell r="F261">
            <v>272.76</v>
          </cell>
          <cell r="H261">
            <v>335.47</v>
          </cell>
          <cell r="J261">
            <v>239.62</v>
          </cell>
          <cell r="L261">
            <v>211.77</v>
          </cell>
          <cell r="N261">
            <v>151.26</v>
          </cell>
        </row>
        <row r="262">
          <cell r="C262">
            <v>133</v>
          </cell>
          <cell r="D262">
            <v>384.72</v>
          </cell>
          <cell r="F262">
            <v>274.8</v>
          </cell>
          <cell r="H262">
            <v>338.01</v>
          </cell>
          <cell r="J262">
            <v>241.43</v>
          </cell>
          <cell r="L262">
            <v>213.37</v>
          </cell>
          <cell r="N262">
            <v>152.41</v>
          </cell>
        </row>
        <row r="263">
          <cell r="C263">
            <v>134</v>
          </cell>
          <cell r="D263">
            <v>387.58</v>
          </cell>
          <cell r="F263">
            <v>276.83999999999997</v>
          </cell>
          <cell r="H263">
            <v>340.54</v>
          </cell>
          <cell r="J263">
            <v>243.24</v>
          </cell>
          <cell r="L263">
            <v>214.97</v>
          </cell>
          <cell r="N263">
            <v>153.55000000000001</v>
          </cell>
        </row>
        <row r="264">
          <cell r="C264">
            <v>135</v>
          </cell>
          <cell r="D264">
            <v>390.43</v>
          </cell>
          <cell r="F264">
            <v>278.88</v>
          </cell>
          <cell r="H264">
            <v>343.08</v>
          </cell>
          <cell r="J264">
            <v>245.05</v>
          </cell>
          <cell r="L264">
            <v>216.57</v>
          </cell>
          <cell r="N264">
            <v>154.69</v>
          </cell>
        </row>
        <row r="265">
          <cell r="C265">
            <v>136</v>
          </cell>
          <cell r="D265">
            <v>393.29</v>
          </cell>
          <cell r="F265">
            <v>280.92</v>
          </cell>
          <cell r="H265">
            <v>345.61</v>
          </cell>
          <cell r="J265">
            <v>246.86</v>
          </cell>
          <cell r="L265">
            <v>218.17</v>
          </cell>
          <cell r="N265">
            <v>155.84</v>
          </cell>
        </row>
        <row r="266">
          <cell r="C266">
            <v>137</v>
          </cell>
          <cell r="D266">
            <v>396.15</v>
          </cell>
          <cell r="F266">
            <v>282.95999999999998</v>
          </cell>
          <cell r="H266">
            <v>348.15</v>
          </cell>
          <cell r="J266">
            <v>248.68</v>
          </cell>
          <cell r="L266">
            <v>219.77</v>
          </cell>
          <cell r="N266">
            <v>156.97999999999999</v>
          </cell>
        </row>
        <row r="267">
          <cell r="C267">
            <v>138</v>
          </cell>
          <cell r="D267">
            <v>399.01</v>
          </cell>
          <cell r="F267">
            <v>285.01</v>
          </cell>
          <cell r="H267">
            <v>350.68</v>
          </cell>
          <cell r="J267">
            <v>250.49</v>
          </cell>
          <cell r="L267">
            <v>221.38</v>
          </cell>
          <cell r="N267">
            <v>158.13</v>
          </cell>
        </row>
        <row r="268">
          <cell r="C268">
            <v>139</v>
          </cell>
          <cell r="D268">
            <v>401.87</v>
          </cell>
          <cell r="F268">
            <v>287.05</v>
          </cell>
          <cell r="H268">
            <v>353.21</v>
          </cell>
          <cell r="J268">
            <v>252.3</v>
          </cell>
          <cell r="L268">
            <v>222.98</v>
          </cell>
          <cell r="N268">
            <v>159.27000000000001</v>
          </cell>
        </row>
        <row r="269">
          <cell r="C269">
            <v>140</v>
          </cell>
          <cell r="D269">
            <v>404.73</v>
          </cell>
          <cell r="F269">
            <v>289.08999999999997</v>
          </cell>
          <cell r="H269">
            <v>355.75</v>
          </cell>
          <cell r="J269">
            <v>254.11</v>
          </cell>
          <cell r="L269">
            <v>224.58</v>
          </cell>
          <cell r="N269">
            <v>160.41</v>
          </cell>
        </row>
        <row r="270">
          <cell r="C270">
            <v>141</v>
          </cell>
          <cell r="D270">
            <v>407.59</v>
          </cell>
          <cell r="F270">
            <v>291.14</v>
          </cell>
          <cell r="H270">
            <v>358.28</v>
          </cell>
          <cell r="J270">
            <v>255.92</v>
          </cell>
          <cell r="L270">
            <v>226.18</v>
          </cell>
          <cell r="N270">
            <v>161.56</v>
          </cell>
        </row>
        <row r="271">
          <cell r="C271">
            <v>142</v>
          </cell>
          <cell r="D271">
            <v>410.44</v>
          </cell>
          <cell r="F271">
            <v>293.17</v>
          </cell>
          <cell r="H271">
            <v>360.82</v>
          </cell>
          <cell r="J271">
            <v>257.73</v>
          </cell>
          <cell r="L271">
            <v>227.78</v>
          </cell>
          <cell r="N271">
            <v>162.69999999999999</v>
          </cell>
        </row>
        <row r="272">
          <cell r="C272">
            <v>143</v>
          </cell>
          <cell r="D272">
            <v>413.3</v>
          </cell>
          <cell r="F272">
            <v>295.20999999999998</v>
          </cell>
          <cell r="H272">
            <v>363.35</v>
          </cell>
          <cell r="J272">
            <v>259.54000000000002</v>
          </cell>
          <cell r="L272">
            <v>229.38</v>
          </cell>
          <cell r="N272">
            <v>163.84</v>
          </cell>
        </row>
        <row r="273">
          <cell r="C273">
            <v>144</v>
          </cell>
          <cell r="D273">
            <v>416.16</v>
          </cell>
          <cell r="F273">
            <v>297.26</v>
          </cell>
          <cell r="H273">
            <v>365.89</v>
          </cell>
          <cell r="J273">
            <v>261.35000000000002</v>
          </cell>
          <cell r="L273">
            <v>230.98</v>
          </cell>
          <cell r="N273">
            <v>164.99</v>
          </cell>
        </row>
        <row r="274">
          <cell r="C274">
            <v>145</v>
          </cell>
          <cell r="D274">
            <v>419.02</v>
          </cell>
          <cell r="F274">
            <v>299.3</v>
          </cell>
          <cell r="H274">
            <v>368.42</v>
          </cell>
          <cell r="J274">
            <v>263.16000000000003</v>
          </cell>
          <cell r="L274">
            <v>232.58</v>
          </cell>
          <cell r="N274">
            <v>166.13</v>
          </cell>
        </row>
        <row r="275">
          <cell r="C275">
            <v>146</v>
          </cell>
          <cell r="D275">
            <v>421.88</v>
          </cell>
          <cell r="F275">
            <v>301.33999999999997</v>
          </cell>
          <cell r="H275">
            <v>370.96</v>
          </cell>
          <cell r="J275">
            <v>264.97000000000003</v>
          </cell>
          <cell r="L275">
            <v>234.18</v>
          </cell>
          <cell r="N275">
            <v>167.27</v>
          </cell>
        </row>
        <row r="276">
          <cell r="C276">
            <v>147</v>
          </cell>
          <cell r="D276">
            <v>424.74</v>
          </cell>
          <cell r="F276">
            <v>303.39</v>
          </cell>
          <cell r="H276">
            <v>373.49</v>
          </cell>
          <cell r="J276">
            <v>266.77999999999997</v>
          </cell>
          <cell r="L276">
            <v>235.78</v>
          </cell>
          <cell r="N276">
            <v>168.42</v>
          </cell>
        </row>
        <row r="277">
          <cell r="C277">
            <v>148</v>
          </cell>
          <cell r="D277">
            <v>427.6</v>
          </cell>
          <cell r="F277">
            <v>305.43</v>
          </cell>
          <cell r="H277">
            <v>376.03</v>
          </cell>
          <cell r="J277">
            <v>268.58999999999997</v>
          </cell>
          <cell r="L277">
            <v>237.38</v>
          </cell>
          <cell r="N277">
            <v>169.56</v>
          </cell>
        </row>
        <row r="278">
          <cell r="C278">
            <v>149</v>
          </cell>
          <cell r="D278">
            <v>430.45</v>
          </cell>
          <cell r="F278">
            <v>307.45999999999998</v>
          </cell>
          <cell r="H278">
            <v>378.56</v>
          </cell>
          <cell r="J278">
            <v>270.39999999999998</v>
          </cell>
          <cell r="L278">
            <v>238.99</v>
          </cell>
          <cell r="N278">
            <v>170.7</v>
          </cell>
        </row>
        <row r="279">
          <cell r="C279">
            <v>150</v>
          </cell>
          <cell r="D279">
            <v>433.31</v>
          </cell>
          <cell r="F279">
            <v>309.51</v>
          </cell>
          <cell r="H279">
            <v>381.09</v>
          </cell>
          <cell r="J279">
            <v>272.20999999999998</v>
          </cell>
          <cell r="L279">
            <v>240.59</v>
          </cell>
          <cell r="N279">
            <v>171.85</v>
          </cell>
        </row>
        <row r="280">
          <cell r="C280">
            <v>151</v>
          </cell>
          <cell r="D280">
            <v>436.17</v>
          </cell>
          <cell r="F280">
            <v>311.55</v>
          </cell>
          <cell r="H280">
            <v>383.63</v>
          </cell>
          <cell r="J280">
            <v>274.02</v>
          </cell>
          <cell r="L280">
            <v>242.19</v>
          </cell>
          <cell r="N280">
            <v>172.99</v>
          </cell>
        </row>
        <row r="281">
          <cell r="C281">
            <v>152</v>
          </cell>
          <cell r="D281">
            <v>439.03</v>
          </cell>
          <cell r="F281">
            <v>313.58999999999997</v>
          </cell>
          <cell r="H281">
            <v>386.16</v>
          </cell>
          <cell r="J281">
            <v>275.83</v>
          </cell>
          <cell r="L281">
            <v>243.79</v>
          </cell>
          <cell r="N281">
            <v>174.13</v>
          </cell>
        </row>
        <row r="282">
          <cell r="C282">
            <v>153</v>
          </cell>
          <cell r="D282">
            <v>441.89</v>
          </cell>
          <cell r="F282">
            <v>315.64</v>
          </cell>
          <cell r="H282">
            <v>388.7</v>
          </cell>
          <cell r="J282">
            <v>277.64</v>
          </cell>
          <cell r="L282">
            <v>245.39</v>
          </cell>
          <cell r="N282">
            <v>175.28</v>
          </cell>
        </row>
        <row r="283">
          <cell r="C283">
            <v>154</v>
          </cell>
          <cell r="D283">
            <v>444.75</v>
          </cell>
          <cell r="F283">
            <v>317.68</v>
          </cell>
          <cell r="H283">
            <v>391.23</v>
          </cell>
          <cell r="J283">
            <v>279.45</v>
          </cell>
          <cell r="L283">
            <v>246.99</v>
          </cell>
          <cell r="N283">
            <v>176.42</v>
          </cell>
        </row>
        <row r="284">
          <cell r="C284">
            <v>155</v>
          </cell>
          <cell r="D284">
            <v>447.6</v>
          </cell>
          <cell r="F284">
            <v>319.70999999999998</v>
          </cell>
          <cell r="H284">
            <v>393.77</v>
          </cell>
          <cell r="J284">
            <v>281.26</v>
          </cell>
          <cell r="L284">
            <v>248.59</v>
          </cell>
          <cell r="N284">
            <v>177.56</v>
          </cell>
        </row>
        <row r="285">
          <cell r="C285">
            <v>156</v>
          </cell>
          <cell r="D285">
            <v>450.46</v>
          </cell>
          <cell r="F285">
            <v>321.76</v>
          </cell>
          <cell r="H285">
            <v>396.3</v>
          </cell>
          <cell r="J285">
            <v>283.07</v>
          </cell>
          <cell r="L285">
            <v>250.19</v>
          </cell>
          <cell r="N285">
            <v>178.71</v>
          </cell>
        </row>
        <row r="286">
          <cell r="C286">
            <v>157</v>
          </cell>
          <cell r="D286">
            <v>453.32</v>
          </cell>
          <cell r="F286">
            <v>323.8</v>
          </cell>
          <cell r="H286">
            <v>398.84</v>
          </cell>
          <cell r="J286">
            <v>284.88</v>
          </cell>
          <cell r="L286">
            <v>251.79</v>
          </cell>
          <cell r="N286">
            <v>179.85</v>
          </cell>
        </row>
        <row r="287">
          <cell r="C287">
            <v>158</v>
          </cell>
          <cell r="D287">
            <v>456.18</v>
          </cell>
          <cell r="F287">
            <v>325.83999999999997</v>
          </cell>
          <cell r="H287">
            <v>401.37</v>
          </cell>
          <cell r="J287">
            <v>286.69</v>
          </cell>
          <cell r="L287">
            <v>253.39</v>
          </cell>
          <cell r="N287">
            <v>181</v>
          </cell>
        </row>
        <row r="288">
          <cell r="C288">
            <v>159</v>
          </cell>
          <cell r="D288">
            <v>459.04</v>
          </cell>
          <cell r="F288">
            <v>327.89</v>
          </cell>
          <cell r="H288">
            <v>403.91</v>
          </cell>
          <cell r="J288">
            <v>288.5</v>
          </cell>
          <cell r="L288">
            <v>254.99</v>
          </cell>
          <cell r="N288">
            <v>182.14</v>
          </cell>
        </row>
        <row r="289">
          <cell r="C289">
            <v>160</v>
          </cell>
          <cell r="D289">
            <v>461.9</v>
          </cell>
          <cell r="F289">
            <v>329.93</v>
          </cell>
          <cell r="H289">
            <v>406.44</v>
          </cell>
          <cell r="J289">
            <v>290.31</v>
          </cell>
          <cell r="L289">
            <v>256.60000000000002</v>
          </cell>
          <cell r="N289">
            <v>183.28</v>
          </cell>
        </row>
        <row r="290">
          <cell r="C290">
            <v>161</v>
          </cell>
          <cell r="D290">
            <v>464.76</v>
          </cell>
          <cell r="F290">
            <v>331.97</v>
          </cell>
          <cell r="H290">
            <v>408.97</v>
          </cell>
          <cell r="J290">
            <v>292.12</v>
          </cell>
          <cell r="L290">
            <v>258.2</v>
          </cell>
          <cell r="N290">
            <v>184.43</v>
          </cell>
        </row>
        <row r="291">
          <cell r="C291">
            <v>162</v>
          </cell>
          <cell r="D291">
            <v>467.61</v>
          </cell>
          <cell r="F291">
            <v>334.01</v>
          </cell>
          <cell r="H291">
            <v>411.51</v>
          </cell>
          <cell r="J291">
            <v>293.93</v>
          </cell>
          <cell r="L291">
            <v>259.8</v>
          </cell>
          <cell r="N291">
            <v>185.57</v>
          </cell>
        </row>
        <row r="292">
          <cell r="C292">
            <v>163</v>
          </cell>
          <cell r="D292">
            <v>470.47</v>
          </cell>
          <cell r="F292">
            <v>336.05</v>
          </cell>
          <cell r="H292">
            <v>414.04</v>
          </cell>
          <cell r="J292">
            <v>295.75</v>
          </cell>
          <cell r="L292">
            <v>261.39999999999998</v>
          </cell>
          <cell r="N292">
            <v>186.71</v>
          </cell>
        </row>
        <row r="293">
          <cell r="C293">
            <v>164</v>
          </cell>
          <cell r="D293">
            <v>473.33</v>
          </cell>
          <cell r="F293">
            <v>338.09</v>
          </cell>
          <cell r="H293">
            <v>416.58</v>
          </cell>
          <cell r="J293">
            <v>297.56</v>
          </cell>
          <cell r="L293">
            <v>263</v>
          </cell>
          <cell r="N293">
            <v>187.86</v>
          </cell>
        </row>
        <row r="294">
          <cell r="C294">
            <v>165</v>
          </cell>
          <cell r="D294">
            <v>476.19</v>
          </cell>
          <cell r="F294">
            <v>340.14</v>
          </cell>
          <cell r="H294">
            <v>419.11</v>
          </cell>
          <cell r="J294">
            <v>299.37</v>
          </cell>
          <cell r="L294">
            <v>264.60000000000002</v>
          </cell>
          <cell r="N294">
            <v>189</v>
          </cell>
        </row>
        <row r="295">
          <cell r="C295">
            <v>166</v>
          </cell>
          <cell r="D295">
            <v>479.05</v>
          </cell>
          <cell r="F295">
            <v>342.18</v>
          </cell>
          <cell r="H295">
            <v>421.65</v>
          </cell>
          <cell r="J295">
            <v>301.18</v>
          </cell>
          <cell r="L295">
            <v>266.2</v>
          </cell>
          <cell r="N295">
            <v>190.14</v>
          </cell>
        </row>
        <row r="296">
          <cell r="C296">
            <v>167</v>
          </cell>
          <cell r="D296">
            <v>481.91</v>
          </cell>
          <cell r="F296">
            <v>344.22</v>
          </cell>
          <cell r="H296">
            <v>424.18</v>
          </cell>
          <cell r="J296">
            <v>302.99</v>
          </cell>
          <cell r="L296">
            <v>267.8</v>
          </cell>
          <cell r="N296">
            <v>191.29</v>
          </cell>
        </row>
        <row r="297">
          <cell r="C297">
            <v>168</v>
          </cell>
          <cell r="D297">
            <v>484.76</v>
          </cell>
          <cell r="F297">
            <v>346.26</v>
          </cell>
          <cell r="H297">
            <v>426.72</v>
          </cell>
          <cell r="J297">
            <v>304.8</v>
          </cell>
          <cell r="L297">
            <v>269.39999999999998</v>
          </cell>
          <cell r="N297">
            <v>192.43</v>
          </cell>
        </row>
        <row r="298">
          <cell r="C298">
            <v>169</v>
          </cell>
          <cell r="D298">
            <v>487.62</v>
          </cell>
          <cell r="F298">
            <v>348.3</v>
          </cell>
          <cell r="H298">
            <v>429.25</v>
          </cell>
          <cell r="J298">
            <v>306.61</v>
          </cell>
          <cell r="L298">
            <v>271</v>
          </cell>
          <cell r="N298">
            <v>193.57</v>
          </cell>
        </row>
        <row r="299">
          <cell r="C299">
            <v>170</v>
          </cell>
          <cell r="D299">
            <v>490.48</v>
          </cell>
          <cell r="F299">
            <v>350.34</v>
          </cell>
          <cell r="H299">
            <v>431.79</v>
          </cell>
          <cell r="J299">
            <v>308.42</v>
          </cell>
          <cell r="L299">
            <v>272.60000000000002</v>
          </cell>
          <cell r="N299">
            <v>194.72</v>
          </cell>
        </row>
        <row r="300">
          <cell r="C300">
            <v>171</v>
          </cell>
          <cell r="D300">
            <v>493.34</v>
          </cell>
          <cell r="F300">
            <v>352.39</v>
          </cell>
          <cell r="H300">
            <v>434.32</v>
          </cell>
          <cell r="J300">
            <v>310.23</v>
          </cell>
          <cell r="L300">
            <v>274.20999999999998</v>
          </cell>
          <cell r="N300">
            <v>195.86</v>
          </cell>
        </row>
        <row r="301">
          <cell r="C301">
            <v>172</v>
          </cell>
          <cell r="D301">
            <v>496.2</v>
          </cell>
          <cell r="F301">
            <v>354.43</v>
          </cell>
          <cell r="H301">
            <v>436.85</v>
          </cell>
          <cell r="J301">
            <v>312.04000000000002</v>
          </cell>
          <cell r="L301">
            <v>275.81</v>
          </cell>
          <cell r="N301">
            <v>197</v>
          </cell>
        </row>
        <row r="302">
          <cell r="C302">
            <v>173</v>
          </cell>
          <cell r="D302">
            <v>499.06</v>
          </cell>
          <cell r="F302">
            <v>356.47</v>
          </cell>
          <cell r="H302">
            <v>439.39</v>
          </cell>
          <cell r="J302">
            <v>313.85000000000002</v>
          </cell>
          <cell r="L302">
            <v>277.41000000000003</v>
          </cell>
          <cell r="N302">
            <v>198.15</v>
          </cell>
        </row>
        <row r="303">
          <cell r="C303">
            <v>174</v>
          </cell>
          <cell r="D303">
            <v>501.92</v>
          </cell>
          <cell r="F303">
            <v>358.51</v>
          </cell>
          <cell r="H303">
            <v>441.92</v>
          </cell>
          <cell r="J303">
            <v>315.66000000000003</v>
          </cell>
          <cell r="L303">
            <v>279.01</v>
          </cell>
          <cell r="N303">
            <v>199.29</v>
          </cell>
        </row>
        <row r="304">
          <cell r="C304">
            <v>175</v>
          </cell>
          <cell r="D304">
            <v>504.77</v>
          </cell>
          <cell r="F304">
            <v>360.55</v>
          </cell>
          <cell r="H304">
            <v>444.46</v>
          </cell>
          <cell r="J304">
            <v>317.47000000000003</v>
          </cell>
          <cell r="L304">
            <v>280.61</v>
          </cell>
          <cell r="N304">
            <v>200.44</v>
          </cell>
        </row>
        <row r="305">
          <cell r="C305">
            <v>176</v>
          </cell>
          <cell r="D305">
            <v>507.63</v>
          </cell>
          <cell r="F305">
            <v>362.59</v>
          </cell>
          <cell r="H305">
            <v>446.99</v>
          </cell>
          <cell r="J305">
            <v>319.27999999999997</v>
          </cell>
          <cell r="L305">
            <v>282.20999999999998</v>
          </cell>
          <cell r="N305">
            <v>201.58</v>
          </cell>
        </row>
        <row r="306">
          <cell r="C306">
            <v>177</v>
          </cell>
          <cell r="D306">
            <v>510.49</v>
          </cell>
          <cell r="F306">
            <v>364.64</v>
          </cell>
          <cell r="H306">
            <v>449.53</v>
          </cell>
          <cell r="J306">
            <v>321.08999999999997</v>
          </cell>
          <cell r="L306">
            <v>283.81</v>
          </cell>
          <cell r="N306">
            <v>202.72</v>
          </cell>
        </row>
        <row r="307">
          <cell r="C307">
            <v>178</v>
          </cell>
          <cell r="D307">
            <v>513.35</v>
          </cell>
          <cell r="F307">
            <v>366.68</v>
          </cell>
          <cell r="H307">
            <v>452.06</v>
          </cell>
          <cell r="J307">
            <v>322.89999999999998</v>
          </cell>
          <cell r="L307">
            <v>285.41000000000003</v>
          </cell>
          <cell r="N307">
            <v>203.87</v>
          </cell>
        </row>
        <row r="308">
          <cell r="C308">
            <v>179</v>
          </cell>
          <cell r="D308">
            <v>516.21</v>
          </cell>
          <cell r="F308">
            <v>368.72</v>
          </cell>
          <cell r="H308">
            <v>454.6</v>
          </cell>
          <cell r="J308">
            <v>324.70999999999998</v>
          </cell>
          <cell r="L308">
            <v>287.01</v>
          </cell>
          <cell r="N308">
            <v>205.01</v>
          </cell>
        </row>
        <row r="309">
          <cell r="C309">
            <v>180</v>
          </cell>
          <cell r="D309">
            <v>519.07000000000005</v>
          </cell>
          <cell r="F309">
            <v>370.76</v>
          </cell>
          <cell r="H309">
            <v>457.13</v>
          </cell>
          <cell r="J309">
            <v>326.52</v>
          </cell>
          <cell r="L309">
            <v>288.61</v>
          </cell>
          <cell r="N309">
            <v>206.15</v>
          </cell>
        </row>
        <row r="310">
          <cell r="C310">
            <v>181</v>
          </cell>
          <cell r="D310">
            <v>521.91999999999996</v>
          </cell>
          <cell r="F310">
            <v>372.8</v>
          </cell>
          <cell r="H310">
            <v>459.67</v>
          </cell>
          <cell r="J310">
            <v>328.33</v>
          </cell>
          <cell r="L310">
            <v>290.20999999999998</v>
          </cell>
          <cell r="N310">
            <v>207.3</v>
          </cell>
        </row>
        <row r="311">
          <cell r="C311">
            <v>182</v>
          </cell>
          <cell r="D311">
            <v>524.78</v>
          </cell>
          <cell r="F311">
            <v>374.84</v>
          </cell>
          <cell r="H311">
            <v>462.2</v>
          </cell>
          <cell r="J311">
            <v>330.14</v>
          </cell>
          <cell r="L311">
            <v>291.82</v>
          </cell>
          <cell r="N311">
            <v>208.44</v>
          </cell>
        </row>
        <row r="312">
          <cell r="C312">
            <v>183</v>
          </cell>
          <cell r="D312">
            <v>527.64</v>
          </cell>
          <cell r="F312">
            <v>376.89</v>
          </cell>
          <cell r="H312">
            <v>464.73</v>
          </cell>
          <cell r="J312">
            <v>331.95</v>
          </cell>
          <cell r="L312">
            <v>293.42</v>
          </cell>
          <cell r="N312">
            <v>209.58</v>
          </cell>
        </row>
        <row r="313">
          <cell r="C313">
            <v>184</v>
          </cell>
          <cell r="D313">
            <v>530.5</v>
          </cell>
          <cell r="F313">
            <v>378.93</v>
          </cell>
          <cell r="H313">
            <v>467.27</v>
          </cell>
          <cell r="J313">
            <v>333.76</v>
          </cell>
          <cell r="L313">
            <v>295.02</v>
          </cell>
          <cell r="N313">
            <v>210.73</v>
          </cell>
        </row>
        <row r="314">
          <cell r="C314">
            <v>185</v>
          </cell>
          <cell r="D314">
            <v>533.36</v>
          </cell>
          <cell r="F314">
            <v>380.97</v>
          </cell>
          <cell r="H314">
            <v>469.8</v>
          </cell>
          <cell r="J314">
            <v>335.57</v>
          </cell>
          <cell r="L314">
            <v>296.62</v>
          </cell>
          <cell r="N314">
            <v>211.87</v>
          </cell>
        </row>
        <row r="315">
          <cell r="C315">
            <v>186</v>
          </cell>
          <cell r="D315">
            <v>536.22</v>
          </cell>
          <cell r="F315">
            <v>383.01</v>
          </cell>
          <cell r="H315">
            <v>472.34</v>
          </cell>
          <cell r="J315">
            <v>337.38</v>
          </cell>
          <cell r="L315">
            <v>298.22000000000003</v>
          </cell>
          <cell r="N315">
            <v>213.01</v>
          </cell>
        </row>
        <row r="316">
          <cell r="C316">
            <v>187</v>
          </cell>
          <cell r="D316">
            <v>539.08000000000004</v>
          </cell>
          <cell r="F316">
            <v>385.06</v>
          </cell>
          <cell r="H316">
            <v>474.87</v>
          </cell>
          <cell r="J316">
            <v>339.19</v>
          </cell>
          <cell r="L316">
            <v>299.82</v>
          </cell>
          <cell r="N316">
            <v>214.16</v>
          </cell>
        </row>
        <row r="317">
          <cell r="C317">
            <v>188</v>
          </cell>
          <cell r="D317">
            <v>541.92999999999995</v>
          </cell>
          <cell r="F317">
            <v>387.09</v>
          </cell>
          <cell r="H317">
            <v>477.41</v>
          </cell>
          <cell r="J317">
            <v>341.01</v>
          </cell>
          <cell r="L317">
            <v>301.42</v>
          </cell>
          <cell r="N317">
            <v>215.3</v>
          </cell>
        </row>
        <row r="318">
          <cell r="C318">
            <v>189</v>
          </cell>
          <cell r="D318">
            <v>544.79</v>
          </cell>
          <cell r="F318">
            <v>389.14</v>
          </cell>
          <cell r="H318">
            <v>479.94</v>
          </cell>
          <cell r="J318">
            <v>342.82</v>
          </cell>
          <cell r="L318">
            <v>303.02</v>
          </cell>
          <cell r="N318">
            <v>216.44</v>
          </cell>
        </row>
        <row r="319">
          <cell r="C319">
            <v>190</v>
          </cell>
          <cell r="D319">
            <v>547.65</v>
          </cell>
          <cell r="F319">
            <v>391.18</v>
          </cell>
          <cell r="H319">
            <v>482.48</v>
          </cell>
          <cell r="J319">
            <v>344.63</v>
          </cell>
          <cell r="L319">
            <v>304.62</v>
          </cell>
          <cell r="N319">
            <v>217.59</v>
          </cell>
        </row>
        <row r="320">
          <cell r="C320">
            <v>191</v>
          </cell>
          <cell r="D320">
            <v>550.51</v>
          </cell>
          <cell r="F320">
            <v>393.22</v>
          </cell>
          <cell r="H320">
            <v>485.01</v>
          </cell>
          <cell r="J320">
            <v>346.44</v>
          </cell>
          <cell r="L320">
            <v>306.22000000000003</v>
          </cell>
          <cell r="N320">
            <v>218.73</v>
          </cell>
        </row>
        <row r="321">
          <cell r="C321">
            <v>192</v>
          </cell>
          <cell r="D321">
            <v>553.37</v>
          </cell>
          <cell r="F321">
            <v>395.26</v>
          </cell>
          <cell r="H321">
            <v>487.55</v>
          </cell>
          <cell r="J321">
            <v>348.25</v>
          </cell>
          <cell r="L321">
            <v>307.82</v>
          </cell>
          <cell r="N321">
            <v>219.87</v>
          </cell>
        </row>
        <row r="322">
          <cell r="C322">
            <v>193</v>
          </cell>
          <cell r="D322">
            <v>556.23</v>
          </cell>
          <cell r="F322">
            <v>397.31</v>
          </cell>
          <cell r="H322">
            <v>490.08</v>
          </cell>
          <cell r="J322">
            <v>350.06</v>
          </cell>
          <cell r="L322">
            <v>309.43</v>
          </cell>
          <cell r="N322">
            <v>221.02</v>
          </cell>
        </row>
        <row r="323">
          <cell r="C323">
            <v>194</v>
          </cell>
          <cell r="D323">
            <v>559.08000000000004</v>
          </cell>
          <cell r="F323">
            <v>399.34</v>
          </cell>
          <cell r="H323">
            <v>492.61</v>
          </cell>
          <cell r="J323">
            <v>351.87</v>
          </cell>
          <cell r="L323">
            <v>311.02999999999997</v>
          </cell>
          <cell r="N323">
            <v>222.16</v>
          </cell>
        </row>
        <row r="324">
          <cell r="C324">
            <v>195</v>
          </cell>
          <cell r="D324">
            <v>561.94000000000005</v>
          </cell>
          <cell r="F324">
            <v>401.39</v>
          </cell>
          <cell r="H324">
            <v>495.15</v>
          </cell>
          <cell r="J324">
            <v>353.68</v>
          </cell>
          <cell r="L324">
            <v>312.63</v>
          </cell>
          <cell r="N324">
            <v>223.31</v>
          </cell>
        </row>
        <row r="325">
          <cell r="C325">
            <v>196</v>
          </cell>
          <cell r="D325">
            <v>564.79999999999995</v>
          </cell>
          <cell r="F325">
            <v>403.43</v>
          </cell>
          <cell r="H325">
            <v>497.68</v>
          </cell>
          <cell r="J325">
            <v>355.49</v>
          </cell>
          <cell r="L325">
            <v>314.83</v>
          </cell>
          <cell r="N325">
            <v>224.45</v>
          </cell>
        </row>
        <row r="326">
          <cell r="C326">
            <v>197</v>
          </cell>
          <cell r="D326">
            <v>567.66</v>
          </cell>
          <cell r="F326">
            <v>405.47</v>
          </cell>
          <cell r="H326">
            <v>500.22</v>
          </cell>
          <cell r="J326">
            <v>357.3</v>
          </cell>
          <cell r="L326">
            <v>315.43</v>
          </cell>
          <cell r="N326">
            <v>225.59</v>
          </cell>
        </row>
        <row r="327">
          <cell r="C327">
            <v>198</v>
          </cell>
          <cell r="D327">
            <v>570.52</v>
          </cell>
          <cell r="F327">
            <v>407.51</v>
          </cell>
          <cell r="H327">
            <v>502.75</v>
          </cell>
          <cell r="J327">
            <v>359.11</v>
          </cell>
          <cell r="L327">
            <v>317.43</v>
          </cell>
          <cell r="N327">
            <v>226.74</v>
          </cell>
        </row>
        <row r="328">
          <cell r="C328">
            <v>199</v>
          </cell>
          <cell r="D328">
            <v>573.38</v>
          </cell>
          <cell r="F328">
            <v>409.56</v>
          </cell>
          <cell r="H328">
            <v>505.29</v>
          </cell>
          <cell r="J328">
            <v>360.92</v>
          </cell>
          <cell r="L328">
            <v>319.02999999999997</v>
          </cell>
          <cell r="N328">
            <v>227.88</v>
          </cell>
        </row>
        <row r="329">
          <cell r="C329">
            <v>200</v>
          </cell>
          <cell r="D329">
            <v>576.24</v>
          </cell>
          <cell r="F329">
            <v>411.6</v>
          </cell>
          <cell r="H329">
            <v>507.82</v>
          </cell>
          <cell r="J329">
            <v>362.73</v>
          </cell>
          <cell r="L329">
            <v>320.63</v>
          </cell>
          <cell r="N329">
            <v>229.02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ราคาต่อแห่ง"/>
      <sheetName val="สรุปราคาป้าย"/>
      <sheetName val="น.เพิ่มใหม่"/>
      <sheetName val="Sheet2"/>
      <sheetName val="overhang"/>
      <sheetName val="เสาป้าย"/>
      <sheetName val="con"/>
      <sheetName val="สิบล้อ"/>
      <sheetName val="ทำงาน"/>
      <sheetName val="ทาสี"/>
      <sheetName val="โครงป้าย"/>
      <sheetName val="ราคาวัสดุ"/>
      <sheetName val="น2วิ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9">
          <cell r="E19">
            <v>15</v>
          </cell>
        </row>
      </sheetData>
      <sheetData sheetId="13"/>
      <sheetData sheetId="14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5"/>
      <sheetName val="ปร4"/>
      <sheetName val="ปร4.1"/>
      <sheetName val="BOQ"/>
      <sheetName val="BOQปร4"/>
      <sheetName val="1.1"/>
      <sheetName val="ราคาต่อหน่วย1.1"/>
      <sheetName val="1.2"/>
      <sheetName val="1.3-1.8"/>
      <sheetName val="ข้อ2"/>
      <sheetName val="ข้อ3"/>
      <sheetName val="ข้อ4"/>
      <sheetName val="ข้อ5"/>
      <sheetName val="ข้อ6"/>
      <sheetName val="ข้อ7"/>
      <sheetName val="ข้อ9"/>
      <sheetName val="ข้อ10"/>
      <sheetName val="10.1a"/>
      <sheetName val="10.1b"/>
      <sheetName val="10.2"/>
      <sheetName val="ข้อ10.."/>
      <sheetName val="UnitArch"/>
      <sheetName val="ราคาต้นไม้"/>
      <sheetName val="ราคาคอนกรีตต่อหน่วย"/>
      <sheetName val="ราคาวัสดุ"/>
      <sheetName val="factor F"/>
      <sheetName val="F ฝนตกชุก"/>
      <sheetName val="ค่าดำเนินการ+ค่าเสื่อมราคา"/>
      <sheetName val="สรุปค่าขนส่ง"/>
      <sheetName val="ค่าขนส่ง-1"/>
      <sheetName val="ตารางค่าขนส่ง"/>
      <sheetName val="6.10 Traffic sign"/>
      <sheetName val="ผิวจราจร"/>
      <sheetName val="งานรื้อย้าย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49">
          <cell r="M449">
            <v>20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"/>
      <sheetName val="ระยะขนส่ง"/>
      <sheetName val="ปริมาณงาน"/>
      <sheetName val="ปร4"/>
      <sheetName val="ปร5"/>
      <sheetName val="ค่างานต้นทุน"/>
      <sheetName val="ถนนคสล"/>
      <sheetName val="Factor_F"/>
      <sheetName val="ค่าขนส่ง"/>
      <sheetName val="ค่าเสื่อมราคา"/>
      <sheetName val="Module3"/>
    </sheetNames>
    <sheetDataSet>
      <sheetData sheetId="0"/>
      <sheetData sheetId="1">
        <row r="2">
          <cell r="D2">
            <v>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_ข้อมูล"/>
      <sheetName val="ปร4"/>
      <sheetName val="ปร5"/>
      <sheetName val="Bงานต้นทุน"/>
      <sheetName val="ราคาวัสดุ"/>
      <sheetName val="ข้อมูลสะพาน"/>
      <sheetName val="คำนวณ"/>
      <sheetName val="ค่าขนส่ง"/>
      <sheetName val="FACTOR_F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8">
          <cell r="H38">
            <v>1591</v>
          </cell>
        </row>
        <row r="44">
          <cell r="H44">
            <v>1623</v>
          </cell>
        </row>
        <row r="50">
          <cell r="H50">
            <v>1757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รายละเอียดโครงการ"/>
      <sheetName val="ปร5"/>
      <sheetName val="สรุป_ปร4"/>
      <sheetName val="ปร4"/>
      <sheetName val="หมวด 1"/>
      <sheetName val="หมวด 2"/>
      <sheetName val="หมวด 3"/>
      <sheetName val="หมวด 4"/>
      <sheetName val="หมวด 5"/>
      <sheetName val="หมวด 5-1"/>
      <sheetName val="หมวด 6"/>
      <sheetName val="หมวด 6(1)"/>
      <sheetName val="หมวด 6(2)"/>
      <sheetName val="หมวด 9"/>
      <sheetName val="หมวด 9-1"/>
      <sheetName val="หมวด 10"/>
      <sheetName val="ราคาต้นไม้"/>
      <sheetName val="ตาราง Factor F งานทาง"/>
      <sheetName val="ตาราง Factor F อาคาร"/>
      <sheetName val="ตาราง Factor F สะพาน_ท่อเหลี่ยม"/>
      <sheetName val="ค่าดำเนินการ+ค่าเสื่อมราคา"/>
      <sheetName val="ส่วนขยายและค่ายุบตัว"/>
      <sheetName val="ตารางค่าขนส่ง"/>
      <sheetName val="ค่าขนส่ง-1"/>
      <sheetName val="สรุปค่าขนส่ง"/>
      <sheetName val="ราคาวัสดุ"/>
      <sheetName val="ค่าแรงต่อหน่วย"/>
      <sheetName val="ลวดผูกเหล็ก&amp;เหล็กเสริมคอนกรีต"/>
      <sheetName val="งาน R.C.BOX CULVERT"/>
      <sheetName val="Sheet1"/>
      <sheetName val="Sheet2"/>
      <sheetName val="Sheet3"/>
      <sheetName val="Sheet4"/>
      <sheetName val="Sheet5"/>
      <sheetName val="(BANK)BOQ"/>
      <sheetName val="ปร5 (2)"/>
      <sheetName val="งานอาคา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46">
          <cell r="D46">
            <v>20.38785</v>
          </cell>
        </row>
        <row r="47">
          <cell r="D47">
            <v>18.695329999999998</v>
          </cell>
        </row>
        <row r="48">
          <cell r="D48">
            <v>18.081779999999998</v>
          </cell>
        </row>
        <row r="49">
          <cell r="D49">
            <v>17.800470000000001</v>
          </cell>
        </row>
        <row r="50">
          <cell r="D50">
            <v>17.800470000000001</v>
          </cell>
        </row>
        <row r="51">
          <cell r="D51">
            <v>17.383179999999999</v>
          </cell>
        </row>
        <row r="53">
          <cell r="D53">
            <v>17.757010000000001</v>
          </cell>
        </row>
        <row r="54">
          <cell r="D54">
            <v>17.383179999999999</v>
          </cell>
        </row>
        <row r="55">
          <cell r="D55">
            <v>17.383179999999999</v>
          </cell>
        </row>
        <row r="56">
          <cell r="D56">
            <v>17.383179999999999</v>
          </cell>
        </row>
        <row r="57">
          <cell r="D57">
            <v>17.383179999999999</v>
          </cell>
        </row>
        <row r="62">
          <cell r="D62">
            <v>37.166670000000003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ถนน"/>
      <sheetName val="ปริมาณงาน"/>
      <sheetName val="ข้อมูลสะพาน"/>
      <sheetName val="ระยะขนส่ง"/>
      <sheetName val="สรุปรายละเอียด"/>
      <sheetName val="ปร5ท"/>
      <sheetName val="ปร4.1ท"/>
      <sheetName val="ปร4.2ท"/>
      <sheetName val="ค.งานทั่วไป"/>
      <sheetName val="ค่างานต้นทุน"/>
      <sheetName val="ถนนคสล"/>
      <sheetName val="ต้นทุนcon,steel&amp;แบบ"/>
      <sheetName val="Cut-Fill"/>
      <sheetName val="ท่อ&amp;HW"/>
      <sheetName val="H@E"/>
      <sheetName val="ป้ายจราจร"/>
      <sheetName val="Widennig"/>
      <sheetName val="ทางเชื่อม"/>
      <sheetName val="ข้อมูลท่อเหลี่ยม"/>
      <sheetName val="สรุปข้อมูลสะพาน"/>
      <sheetName val="B_คำนวณ"/>
      <sheetName val="ค่าขนส่ง"/>
      <sheetName val="ค่าเสื่อมราคา"/>
      <sheetName val="Factor_F"/>
      <sheetName val="SLOPE PROTECT"/>
      <sheetName val="Module3"/>
    </sheetNames>
    <sheetDataSet>
      <sheetData sheetId="0">
        <row r="9">
          <cell r="AM9">
            <v>80</v>
          </cell>
        </row>
        <row r="11">
          <cell r="AM11">
            <v>278</v>
          </cell>
        </row>
        <row r="16">
          <cell r="AM16">
            <v>114</v>
          </cell>
        </row>
        <row r="41">
          <cell r="AA41">
            <v>45413.99</v>
          </cell>
        </row>
      </sheetData>
      <sheetData sheetId="1" refreshError="1"/>
      <sheetData sheetId="2"/>
      <sheetData sheetId="3">
        <row r="3">
          <cell r="C3">
            <v>2</v>
          </cell>
        </row>
        <row r="4">
          <cell r="S4">
            <v>1</v>
          </cell>
          <cell r="U4">
            <v>4.3499999999999996</v>
          </cell>
          <cell r="W4">
            <v>9</v>
          </cell>
          <cell r="Y4">
            <v>25.65</v>
          </cell>
          <cell r="AA4">
            <v>11</v>
          </cell>
          <cell r="AC4">
            <v>14.82</v>
          </cell>
          <cell r="AE4">
            <v>575</v>
          </cell>
          <cell r="AG4">
            <v>735.87</v>
          </cell>
        </row>
        <row r="8">
          <cell r="S8">
            <v>15</v>
          </cell>
          <cell r="U8">
            <v>42.06</v>
          </cell>
          <cell r="W8">
            <v>9</v>
          </cell>
          <cell r="Y8">
            <v>17.47</v>
          </cell>
          <cell r="AA8">
            <v>11</v>
          </cell>
          <cell r="AC8">
            <v>14.82</v>
          </cell>
          <cell r="AE8">
            <v>454</v>
          </cell>
        </row>
        <row r="12">
          <cell r="S12">
            <v>15</v>
          </cell>
          <cell r="U12">
            <v>42.06</v>
          </cell>
          <cell r="W12">
            <v>9</v>
          </cell>
          <cell r="Y12">
            <v>17.47</v>
          </cell>
          <cell r="AA12">
            <v>7</v>
          </cell>
          <cell r="AC12">
            <v>20.52</v>
          </cell>
        </row>
        <row r="16">
          <cell r="S16">
            <v>15</v>
          </cell>
          <cell r="U16">
            <v>27.35</v>
          </cell>
          <cell r="AA16">
            <v>7</v>
          </cell>
          <cell r="AC16">
            <v>20.52</v>
          </cell>
          <cell r="AG16">
            <v>22.23</v>
          </cell>
        </row>
      </sheetData>
      <sheetData sheetId="4" refreshError="1"/>
      <sheetData sheetId="5">
        <row r="12">
          <cell r="E12">
            <v>1.3268</v>
          </cell>
        </row>
        <row r="13">
          <cell r="E13">
            <v>1.2455000000000001</v>
          </cell>
        </row>
      </sheetData>
      <sheetData sheetId="6"/>
      <sheetData sheetId="7" refreshError="1"/>
      <sheetData sheetId="8" refreshError="1"/>
      <sheetData sheetId="9">
        <row r="623">
          <cell r="I623">
            <v>648.55999999999995</v>
          </cell>
        </row>
        <row r="673">
          <cell r="I673">
            <v>3519.6</v>
          </cell>
        </row>
      </sheetData>
      <sheetData sheetId="10" refreshError="1"/>
      <sheetData sheetId="11">
        <row r="13">
          <cell r="H13">
            <v>2821</v>
          </cell>
        </row>
        <row r="19">
          <cell r="H19">
            <v>220</v>
          </cell>
        </row>
        <row r="25">
          <cell r="H25">
            <v>372</v>
          </cell>
        </row>
        <row r="32">
          <cell r="E32">
            <v>21.42</v>
          </cell>
        </row>
        <row r="90">
          <cell r="J90">
            <v>1733</v>
          </cell>
        </row>
        <row r="117">
          <cell r="J117">
            <v>1448</v>
          </cell>
        </row>
        <row r="149">
          <cell r="J149">
            <v>1822</v>
          </cell>
        </row>
        <row r="176">
          <cell r="J176">
            <v>23.46</v>
          </cell>
        </row>
        <row r="184">
          <cell r="J184">
            <v>19.57</v>
          </cell>
        </row>
        <row r="192">
          <cell r="J192">
            <v>21.14</v>
          </cell>
        </row>
        <row r="240">
          <cell r="J240">
            <v>22.48</v>
          </cell>
        </row>
        <row r="315">
          <cell r="J315">
            <v>285</v>
          </cell>
        </row>
        <row r="341">
          <cell r="J341">
            <v>365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ค่าดำเนินการ+เสื่อมราคา"/>
      <sheetName val="ราคาคอนกรีตต่อหน่วย"/>
      <sheetName val="ราคาวัสดุ"/>
      <sheetName val="ต้นทุนงานทาง"/>
      <sheetName val="สรุปผล"/>
      <sheetName val="ต้นทุนต่อหน่วย-ปร.1"/>
      <sheetName val="รายการสรุปผล"/>
      <sheetName val="F-งานสะพาน"/>
      <sheetName val="F-งานทาง"/>
      <sheetName val="F ฝนตกชุก"/>
    </sheetNames>
    <sheetDataSet>
      <sheetData sheetId="0"/>
      <sheetData sheetId="1"/>
      <sheetData sheetId="2" refreshError="1">
        <row r="28">
          <cell r="F28">
            <v>422.14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ร.1"/>
      <sheetName val="ปร.2"/>
      <sheetName val="ปร.3"/>
      <sheetName val="ปร.7"/>
      <sheetName val="ปร.6"/>
      <sheetName val="ปร.5"/>
      <sheetName val="ปร.4"/>
      <sheetName val="ปร.5 (พ)"/>
      <sheetName val="ปร.5 (จัดซื้อ)"/>
      <sheetName val="ปร.4 (จัดซื้อ)"/>
      <sheetName val="ปร.4 (พิเศษ)"/>
      <sheetName val="F_อาคาร"/>
      <sheetName val="ปร.6 (BOQ)"/>
      <sheetName val="ปะหน้า BOQ อาคาร"/>
      <sheetName val="ปะหน้า BOQ (จัดซื้อ)"/>
      <sheetName val="F_อาคาร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5">
          <cell r="B15">
            <v>0</v>
          </cell>
        </row>
        <row r="18">
          <cell r="B18">
            <v>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ข้อมูลโครงการ"/>
      <sheetName val="DATA1"/>
      <sheetName val="DATA2"/>
      <sheetName val="DATA3"/>
      <sheetName val="DATA4"/>
      <sheetName val="DATA5"/>
      <sheetName val="DATA6"/>
      <sheetName val="DATAbox1"/>
      <sheetName val="DATAbox2"/>
      <sheetName val="DATABRD1"/>
      <sheetName val="เสาเข็มBRD1"/>
      <sheetName val="ตอม่อBRD1"/>
      <sheetName val="พื้นBRD1"/>
      <sheetName val="ราวริมBRD1"/>
      <sheetName val="ราวกลางBRD1"/>
      <sheetName val="ราวBRD1"/>
      <sheetName val="APBRD1"/>
      <sheetName val="CSPBRD1"/>
      <sheetName val="ปริมาณbox1"/>
      <sheetName val="ปริมาณbox2"/>
      <sheetName val="ข้อมูลน้ำมัน"/>
      <sheetName val="กำแพงปากท่อ"/>
      <sheetName val="ตารางแหล่งวัสดุ"/>
      <sheetName val="การเชื่อมโยงค่าระยะทาง"/>
      <sheetName val="ปก"/>
      <sheetName val="ปร.5"/>
      <sheetName val="ปร.4"/>
      <sheetName val="ค่างานต้นทุน"/>
      <sheetName val="ใบสนอราคา"/>
      <sheetName val="บันทึกต่อรอง"/>
      <sheetName val="ตารางการแบ่งงวดงาน"/>
      <sheetName val="สรุปการแบ่งงวด"/>
      <sheetName val="รายละเอียดงวดงาน"/>
      <sheetName val="รายละเยดงวดในประกาศ"/>
      <sheetName val="สรุปค่าขนส่ง"/>
      <sheetName val="ข้อมูลpop_up"/>
      <sheetName val="ขน10_12.50"/>
      <sheetName val="ขน10พ่วง_12.50"/>
      <sheetName val="ขน10_13.50"/>
      <sheetName val="ขน10พ่วง_13.50"/>
      <sheetName val="ขน10_14.50"/>
      <sheetName val="ขน10พ่วง_14.50"/>
      <sheetName val="ขน10_15.50"/>
      <sheetName val="ขน10พ่วง_15.50"/>
      <sheetName val="ขน10"/>
      <sheetName val="ขน10พ่วง"/>
      <sheetName val="ค่าเสื่อมราคา"/>
      <sheetName val="Factor_Fงานทาง"/>
      <sheetName val="Factor_Fงานสะพา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18">
          <cell r="H18">
            <v>26.48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สรุป"/>
      <sheetName val="bq"/>
      <sheetName val="Sheet1"/>
      <sheetName val="box"/>
      <sheetName val="select"/>
      <sheetName val="แหล่งวัสดุ"/>
      <sheetName val="cost"/>
      <sheetName val="24"/>
      <sheetName val="uc1"/>
      <sheetName val="Sheet2"/>
      <sheetName val="สิบล้อ"/>
      <sheetName val="ลากพ่วง"/>
      <sheetName val="froad"/>
      <sheetName val="fbride"/>
      <sheetName val="ค่าดำเนินการ"/>
      <sheetName val="ไม้แบบ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>
        <row r="54">
          <cell r="G54">
            <v>230</v>
          </cell>
        </row>
        <row r="69">
          <cell r="C69">
            <v>11400</v>
          </cell>
        </row>
        <row r="76">
          <cell r="C76">
            <v>190</v>
          </cell>
        </row>
        <row r="79">
          <cell r="C79">
            <v>205</v>
          </cell>
        </row>
        <row r="83">
          <cell r="C83">
            <v>205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ข้อมูล"/>
      <sheetName val="ปริมาณงาน"/>
      <sheetName val="B_ข้อมูล"/>
      <sheetName val="ระยะขนส่ง"/>
      <sheetName val="สรุปรายละเอียด"/>
      <sheetName val="ปร5ท"/>
      <sheetName val="ปร4.1ท"/>
      <sheetName val="ปร4.2ท"/>
      <sheetName val="ค.งานทั่วไป"/>
      <sheetName val="ค่างานต้นทุน"/>
      <sheetName val="ถนนคสล"/>
      <sheetName val="ต้นทุนcon,steel&amp;แบบ"/>
      <sheetName val="Cut-Fill"/>
      <sheetName val="ท่อ&amp;HW"/>
      <sheetName val="H@E"/>
      <sheetName val="ป้ายจราจร"/>
      <sheetName val="Widennig"/>
      <sheetName val="ทางเชื่อม"/>
      <sheetName val="ข้อมูลท่อเหลี่ยม"/>
      <sheetName val="สรุปข้อมูลสะพาน"/>
      <sheetName val="B_คำนวณ"/>
      <sheetName val="ค่าขนส่ง"/>
      <sheetName val="ค่าเสื่อมราคา"/>
      <sheetName val="Factor_F"/>
      <sheetName val="SLOPE PROTECT"/>
      <sheetName val="Module3"/>
    </sheetNames>
    <sheetDataSet>
      <sheetData sheetId="0" refreshError="1">
        <row r="19">
          <cell r="AM19">
            <v>2681</v>
          </cell>
        </row>
        <row r="132">
          <cell r="L132">
            <v>46.73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41">
          <cell r="J141">
            <v>1798</v>
          </cell>
        </row>
        <row r="157">
          <cell r="J157">
            <v>2056</v>
          </cell>
        </row>
        <row r="184">
          <cell r="J184">
            <v>21.55</v>
          </cell>
        </row>
        <row r="224">
          <cell r="J224">
            <v>22.56</v>
          </cell>
        </row>
        <row r="232">
          <cell r="J232">
            <v>19.64</v>
          </cell>
        </row>
        <row r="248">
          <cell r="J248">
            <v>24.56</v>
          </cell>
        </row>
        <row r="328">
          <cell r="J328">
            <v>261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"/>
      <sheetName val="BQ"/>
      <sheetName val="ต้นทุนสะพาน"/>
      <sheetName val="ต้นทุนทาง"/>
      <sheetName val="แหล่งวัสดุ"/>
      <sheetName val="select"/>
      <sheetName val="ค่าดำเนินการ"/>
      <sheetName val="เบ็ดเตล็ด"/>
      <sheetName val="Backup"/>
      <sheetName val="ต้นทุนสะพานเดิม"/>
      <sheetName val="fbride"/>
      <sheetName val="froad"/>
      <sheetName val="สิบล้อ"/>
      <sheetName val="ลากพ่วง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2">
          <cell r="E32">
            <v>18863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ส่งสำนักงบ"/>
      <sheetName val="Sheet3"/>
      <sheetName val="สรุป"/>
      <sheetName val="bq"/>
      <sheetName val="select"/>
      <sheetName val="ต้นทุนสะพาน"/>
      <sheetName val="ต้นทุนทาง"/>
      <sheetName val="แหล่งวัสดุ"/>
      <sheetName val="ไม้แบบ"/>
      <sheetName val="ค่าดำเนินการ"/>
      <sheetName val="สิบล้อ"/>
      <sheetName val="ลากพ่วง"/>
      <sheetName val="lab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"/>
      <sheetName val="FConclude"/>
      <sheetName val="FCalSH"/>
      <sheetName val="FCalSH (2)"/>
      <sheetName val="FBarList"/>
      <sheetName val="FInput"/>
      <sheetName val="FResult"/>
      <sheetName val="Sheet1"/>
    </sheetNames>
    <sheetDataSet>
      <sheetData sheetId="0" refreshError="1"/>
      <sheetData sheetId="1" refreshError="1"/>
      <sheetData sheetId="2" refreshError="1">
        <row r="18">
          <cell r="G18">
            <v>1.1549999999999998</v>
          </cell>
        </row>
        <row r="19">
          <cell r="G19">
            <v>6.91</v>
          </cell>
        </row>
        <row r="21">
          <cell r="G21">
            <v>0.185</v>
          </cell>
        </row>
        <row r="27">
          <cell r="G27">
            <v>3.7049999999999996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5"/>
  <sheetViews>
    <sheetView view="pageBreakPreview" topLeftCell="A34" zoomScale="140" zoomScaleNormal="115" zoomScaleSheetLayoutView="140" workbookViewId="0">
      <selection activeCell="E54" sqref="E54"/>
    </sheetView>
  </sheetViews>
  <sheetFormatPr defaultRowHeight="15"/>
  <cols>
    <col min="1" max="1" width="12.85546875" style="290" bestFit="1" customWidth="1"/>
    <col min="2" max="2" width="16.7109375" style="290" customWidth="1"/>
    <col min="3" max="3" width="9.5703125" style="290" bestFit="1" customWidth="1"/>
    <col min="4" max="6" width="8.85546875" style="290"/>
    <col min="7" max="7" width="7.28515625" style="290" customWidth="1"/>
    <col min="8" max="8" width="7.42578125" style="290" customWidth="1"/>
    <col min="9" max="9" width="23" style="290" customWidth="1"/>
    <col min="10" max="10" width="13.28515625" style="290" customWidth="1"/>
    <col min="11" max="11" width="22.5703125" style="290" customWidth="1"/>
    <col min="12" max="12" width="15.28515625" style="290" bestFit="1" customWidth="1"/>
    <col min="13" max="13" width="14.85546875" style="290" bestFit="1" customWidth="1"/>
    <col min="14" max="256" width="8.85546875" style="290"/>
    <col min="257" max="257" width="12.85546875" style="290" bestFit="1" customWidth="1"/>
    <col min="258" max="258" width="16.7109375" style="290" customWidth="1"/>
    <col min="259" max="259" width="9.5703125" style="290" bestFit="1" customWidth="1"/>
    <col min="260" max="262" width="8.85546875" style="290"/>
    <col min="263" max="263" width="3.5703125" style="290" customWidth="1"/>
    <col min="264" max="264" width="1.140625" style="290" customWidth="1"/>
    <col min="265" max="265" width="24.5703125" style="290" customWidth="1"/>
    <col min="266" max="266" width="13.28515625" style="290" customWidth="1"/>
    <col min="267" max="267" width="22.5703125" style="290" customWidth="1"/>
    <col min="268" max="268" width="15.28515625" style="290" bestFit="1" customWidth="1"/>
    <col min="269" max="269" width="14.85546875" style="290" bestFit="1" customWidth="1"/>
    <col min="270" max="512" width="8.85546875" style="290"/>
    <col min="513" max="513" width="12.85546875" style="290" bestFit="1" customWidth="1"/>
    <col min="514" max="514" width="16.7109375" style="290" customWidth="1"/>
    <col min="515" max="515" width="9.5703125" style="290" bestFit="1" customWidth="1"/>
    <col min="516" max="518" width="8.85546875" style="290"/>
    <col min="519" max="519" width="3.5703125" style="290" customWidth="1"/>
    <col min="520" max="520" width="1.140625" style="290" customWidth="1"/>
    <col min="521" max="521" width="24.5703125" style="290" customWidth="1"/>
    <col min="522" max="522" width="13.28515625" style="290" customWidth="1"/>
    <col min="523" max="523" width="22.5703125" style="290" customWidth="1"/>
    <col min="524" max="524" width="15.28515625" style="290" bestFit="1" customWidth="1"/>
    <col min="525" max="525" width="14.85546875" style="290" bestFit="1" customWidth="1"/>
    <col min="526" max="768" width="8.85546875" style="290"/>
    <col min="769" max="769" width="12.85546875" style="290" bestFit="1" customWidth="1"/>
    <col min="770" max="770" width="16.7109375" style="290" customWidth="1"/>
    <col min="771" max="771" width="9.5703125" style="290" bestFit="1" customWidth="1"/>
    <col min="772" max="774" width="8.85546875" style="290"/>
    <col min="775" max="775" width="3.5703125" style="290" customWidth="1"/>
    <col min="776" max="776" width="1.140625" style="290" customWidth="1"/>
    <col min="777" max="777" width="24.5703125" style="290" customWidth="1"/>
    <col min="778" max="778" width="13.28515625" style="290" customWidth="1"/>
    <col min="779" max="779" width="22.5703125" style="290" customWidth="1"/>
    <col min="780" max="780" width="15.28515625" style="290" bestFit="1" customWidth="1"/>
    <col min="781" max="781" width="14.85546875" style="290" bestFit="1" customWidth="1"/>
    <col min="782" max="1024" width="8.85546875" style="290"/>
    <col min="1025" max="1025" width="12.85546875" style="290" bestFit="1" customWidth="1"/>
    <col min="1026" max="1026" width="16.7109375" style="290" customWidth="1"/>
    <col min="1027" max="1027" width="9.5703125" style="290" bestFit="1" customWidth="1"/>
    <col min="1028" max="1030" width="8.85546875" style="290"/>
    <col min="1031" max="1031" width="3.5703125" style="290" customWidth="1"/>
    <col min="1032" max="1032" width="1.140625" style="290" customWidth="1"/>
    <col min="1033" max="1033" width="24.5703125" style="290" customWidth="1"/>
    <col min="1034" max="1034" width="13.28515625" style="290" customWidth="1"/>
    <col min="1035" max="1035" width="22.5703125" style="290" customWidth="1"/>
    <col min="1036" max="1036" width="15.28515625" style="290" bestFit="1" customWidth="1"/>
    <col min="1037" max="1037" width="14.85546875" style="290" bestFit="1" customWidth="1"/>
    <col min="1038" max="1280" width="8.85546875" style="290"/>
    <col min="1281" max="1281" width="12.85546875" style="290" bestFit="1" customWidth="1"/>
    <col min="1282" max="1282" width="16.7109375" style="290" customWidth="1"/>
    <col min="1283" max="1283" width="9.5703125" style="290" bestFit="1" customWidth="1"/>
    <col min="1284" max="1286" width="8.85546875" style="290"/>
    <col min="1287" max="1287" width="3.5703125" style="290" customWidth="1"/>
    <col min="1288" max="1288" width="1.140625" style="290" customWidth="1"/>
    <col min="1289" max="1289" width="24.5703125" style="290" customWidth="1"/>
    <col min="1290" max="1290" width="13.28515625" style="290" customWidth="1"/>
    <col min="1291" max="1291" width="22.5703125" style="290" customWidth="1"/>
    <col min="1292" max="1292" width="15.28515625" style="290" bestFit="1" customWidth="1"/>
    <col min="1293" max="1293" width="14.85546875" style="290" bestFit="1" customWidth="1"/>
    <col min="1294" max="1536" width="8.85546875" style="290"/>
    <col min="1537" max="1537" width="12.85546875" style="290" bestFit="1" customWidth="1"/>
    <col min="1538" max="1538" width="16.7109375" style="290" customWidth="1"/>
    <col min="1539" max="1539" width="9.5703125" style="290" bestFit="1" customWidth="1"/>
    <col min="1540" max="1542" width="8.85546875" style="290"/>
    <col min="1543" max="1543" width="3.5703125" style="290" customWidth="1"/>
    <col min="1544" max="1544" width="1.140625" style="290" customWidth="1"/>
    <col min="1545" max="1545" width="24.5703125" style="290" customWidth="1"/>
    <col min="1546" max="1546" width="13.28515625" style="290" customWidth="1"/>
    <col min="1547" max="1547" width="22.5703125" style="290" customWidth="1"/>
    <col min="1548" max="1548" width="15.28515625" style="290" bestFit="1" customWidth="1"/>
    <col min="1549" max="1549" width="14.85546875" style="290" bestFit="1" customWidth="1"/>
    <col min="1550" max="1792" width="8.85546875" style="290"/>
    <col min="1793" max="1793" width="12.85546875" style="290" bestFit="1" customWidth="1"/>
    <col min="1794" max="1794" width="16.7109375" style="290" customWidth="1"/>
    <col min="1795" max="1795" width="9.5703125" style="290" bestFit="1" customWidth="1"/>
    <col min="1796" max="1798" width="8.85546875" style="290"/>
    <col min="1799" max="1799" width="3.5703125" style="290" customWidth="1"/>
    <col min="1800" max="1800" width="1.140625" style="290" customWidth="1"/>
    <col min="1801" max="1801" width="24.5703125" style="290" customWidth="1"/>
    <col min="1802" max="1802" width="13.28515625" style="290" customWidth="1"/>
    <col min="1803" max="1803" width="22.5703125" style="290" customWidth="1"/>
    <col min="1804" max="1804" width="15.28515625" style="290" bestFit="1" customWidth="1"/>
    <col min="1805" max="1805" width="14.85546875" style="290" bestFit="1" customWidth="1"/>
    <col min="1806" max="2048" width="8.85546875" style="290"/>
    <col min="2049" max="2049" width="12.85546875" style="290" bestFit="1" customWidth="1"/>
    <col min="2050" max="2050" width="16.7109375" style="290" customWidth="1"/>
    <col min="2051" max="2051" width="9.5703125" style="290" bestFit="1" customWidth="1"/>
    <col min="2052" max="2054" width="8.85546875" style="290"/>
    <col min="2055" max="2055" width="3.5703125" style="290" customWidth="1"/>
    <col min="2056" max="2056" width="1.140625" style="290" customWidth="1"/>
    <col min="2057" max="2057" width="24.5703125" style="290" customWidth="1"/>
    <col min="2058" max="2058" width="13.28515625" style="290" customWidth="1"/>
    <col min="2059" max="2059" width="22.5703125" style="290" customWidth="1"/>
    <col min="2060" max="2060" width="15.28515625" style="290" bestFit="1" customWidth="1"/>
    <col min="2061" max="2061" width="14.85546875" style="290" bestFit="1" customWidth="1"/>
    <col min="2062" max="2304" width="8.85546875" style="290"/>
    <col min="2305" max="2305" width="12.85546875" style="290" bestFit="1" customWidth="1"/>
    <col min="2306" max="2306" width="16.7109375" style="290" customWidth="1"/>
    <col min="2307" max="2307" width="9.5703125" style="290" bestFit="1" customWidth="1"/>
    <col min="2308" max="2310" width="8.85546875" style="290"/>
    <col min="2311" max="2311" width="3.5703125" style="290" customWidth="1"/>
    <col min="2312" max="2312" width="1.140625" style="290" customWidth="1"/>
    <col min="2313" max="2313" width="24.5703125" style="290" customWidth="1"/>
    <col min="2314" max="2314" width="13.28515625" style="290" customWidth="1"/>
    <col min="2315" max="2315" width="22.5703125" style="290" customWidth="1"/>
    <col min="2316" max="2316" width="15.28515625" style="290" bestFit="1" customWidth="1"/>
    <col min="2317" max="2317" width="14.85546875" style="290" bestFit="1" customWidth="1"/>
    <col min="2318" max="2560" width="8.85546875" style="290"/>
    <col min="2561" max="2561" width="12.85546875" style="290" bestFit="1" customWidth="1"/>
    <col min="2562" max="2562" width="16.7109375" style="290" customWidth="1"/>
    <col min="2563" max="2563" width="9.5703125" style="290" bestFit="1" customWidth="1"/>
    <col min="2564" max="2566" width="8.85546875" style="290"/>
    <col min="2567" max="2567" width="3.5703125" style="290" customWidth="1"/>
    <col min="2568" max="2568" width="1.140625" style="290" customWidth="1"/>
    <col min="2569" max="2569" width="24.5703125" style="290" customWidth="1"/>
    <col min="2570" max="2570" width="13.28515625" style="290" customWidth="1"/>
    <col min="2571" max="2571" width="22.5703125" style="290" customWidth="1"/>
    <col min="2572" max="2572" width="15.28515625" style="290" bestFit="1" customWidth="1"/>
    <col min="2573" max="2573" width="14.85546875" style="290" bestFit="1" customWidth="1"/>
    <col min="2574" max="2816" width="8.85546875" style="290"/>
    <col min="2817" max="2817" width="12.85546875" style="290" bestFit="1" customWidth="1"/>
    <col min="2818" max="2818" width="16.7109375" style="290" customWidth="1"/>
    <col min="2819" max="2819" width="9.5703125" style="290" bestFit="1" customWidth="1"/>
    <col min="2820" max="2822" width="8.85546875" style="290"/>
    <col min="2823" max="2823" width="3.5703125" style="290" customWidth="1"/>
    <col min="2824" max="2824" width="1.140625" style="290" customWidth="1"/>
    <col min="2825" max="2825" width="24.5703125" style="290" customWidth="1"/>
    <col min="2826" max="2826" width="13.28515625" style="290" customWidth="1"/>
    <col min="2827" max="2827" width="22.5703125" style="290" customWidth="1"/>
    <col min="2828" max="2828" width="15.28515625" style="290" bestFit="1" customWidth="1"/>
    <col min="2829" max="2829" width="14.85546875" style="290" bestFit="1" customWidth="1"/>
    <col min="2830" max="3072" width="8.85546875" style="290"/>
    <col min="3073" max="3073" width="12.85546875" style="290" bestFit="1" customWidth="1"/>
    <col min="3074" max="3074" width="16.7109375" style="290" customWidth="1"/>
    <col min="3075" max="3075" width="9.5703125" style="290" bestFit="1" customWidth="1"/>
    <col min="3076" max="3078" width="8.85546875" style="290"/>
    <col min="3079" max="3079" width="3.5703125" style="290" customWidth="1"/>
    <col min="3080" max="3080" width="1.140625" style="290" customWidth="1"/>
    <col min="3081" max="3081" width="24.5703125" style="290" customWidth="1"/>
    <col min="3082" max="3082" width="13.28515625" style="290" customWidth="1"/>
    <col min="3083" max="3083" width="22.5703125" style="290" customWidth="1"/>
    <col min="3084" max="3084" width="15.28515625" style="290" bestFit="1" customWidth="1"/>
    <col min="3085" max="3085" width="14.85546875" style="290" bestFit="1" customWidth="1"/>
    <col min="3086" max="3328" width="8.85546875" style="290"/>
    <col min="3329" max="3329" width="12.85546875" style="290" bestFit="1" customWidth="1"/>
    <col min="3330" max="3330" width="16.7109375" style="290" customWidth="1"/>
    <col min="3331" max="3331" width="9.5703125" style="290" bestFit="1" customWidth="1"/>
    <col min="3332" max="3334" width="8.85546875" style="290"/>
    <col min="3335" max="3335" width="3.5703125" style="290" customWidth="1"/>
    <col min="3336" max="3336" width="1.140625" style="290" customWidth="1"/>
    <col min="3337" max="3337" width="24.5703125" style="290" customWidth="1"/>
    <col min="3338" max="3338" width="13.28515625" style="290" customWidth="1"/>
    <col min="3339" max="3339" width="22.5703125" style="290" customWidth="1"/>
    <col min="3340" max="3340" width="15.28515625" style="290" bestFit="1" customWidth="1"/>
    <col min="3341" max="3341" width="14.85546875" style="290" bestFit="1" customWidth="1"/>
    <col min="3342" max="3584" width="8.85546875" style="290"/>
    <col min="3585" max="3585" width="12.85546875" style="290" bestFit="1" customWidth="1"/>
    <col min="3586" max="3586" width="16.7109375" style="290" customWidth="1"/>
    <col min="3587" max="3587" width="9.5703125" style="290" bestFit="1" customWidth="1"/>
    <col min="3588" max="3590" width="8.85546875" style="290"/>
    <col min="3591" max="3591" width="3.5703125" style="290" customWidth="1"/>
    <col min="3592" max="3592" width="1.140625" style="290" customWidth="1"/>
    <col min="3593" max="3593" width="24.5703125" style="290" customWidth="1"/>
    <col min="3594" max="3594" width="13.28515625" style="290" customWidth="1"/>
    <col min="3595" max="3595" width="22.5703125" style="290" customWidth="1"/>
    <col min="3596" max="3596" width="15.28515625" style="290" bestFit="1" customWidth="1"/>
    <col min="3597" max="3597" width="14.85546875" style="290" bestFit="1" customWidth="1"/>
    <col min="3598" max="3840" width="8.85546875" style="290"/>
    <col min="3841" max="3841" width="12.85546875" style="290" bestFit="1" customWidth="1"/>
    <col min="3842" max="3842" width="16.7109375" style="290" customWidth="1"/>
    <col min="3843" max="3843" width="9.5703125" style="290" bestFit="1" customWidth="1"/>
    <col min="3844" max="3846" width="8.85546875" style="290"/>
    <col min="3847" max="3847" width="3.5703125" style="290" customWidth="1"/>
    <col min="3848" max="3848" width="1.140625" style="290" customWidth="1"/>
    <col min="3849" max="3849" width="24.5703125" style="290" customWidth="1"/>
    <col min="3850" max="3850" width="13.28515625" style="290" customWidth="1"/>
    <col min="3851" max="3851" width="22.5703125" style="290" customWidth="1"/>
    <col min="3852" max="3852" width="15.28515625" style="290" bestFit="1" customWidth="1"/>
    <col min="3853" max="3853" width="14.85546875" style="290" bestFit="1" customWidth="1"/>
    <col min="3854" max="4096" width="8.85546875" style="290"/>
    <col min="4097" max="4097" width="12.85546875" style="290" bestFit="1" customWidth="1"/>
    <col min="4098" max="4098" width="16.7109375" style="290" customWidth="1"/>
    <col min="4099" max="4099" width="9.5703125" style="290" bestFit="1" customWidth="1"/>
    <col min="4100" max="4102" width="8.85546875" style="290"/>
    <col min="4103" max="4103" width="3.5703125" style="290" customWidth="1"/>
    <col min="4104" max="4104" width="1.140625" style="290" customWidth="1"/>
    <col min="4105" max="4105" width="24.5703125" style="290" customWidth="1"/>
    <col min="4106" max="4106" width="13.28515625" style="290" customWidth="1"/>
    <col min="4107" max="4107" width="22.5703125" style="290" customWidth="1"/>
    <col min="4108" max="4108" width="15.28515625" style="290" bestFit="1" customWidth="1"/>
    <col min="4109" max="4109" width="14.85546875" style="290" bestFit="1" customWidth="1"/>
    <col min="4110" max="4352" width="8.85546875" style="290"/>
    <col min="4353" max="4353" width="12.85546875" style="290" bestFit="1" customWidth="1"/>
    <col min="4354" max="4354" width="16.7109375" style="290" customWidth="1"/>
    <col min="4355" max="4355" width="9.5703125" style="290" bestFit="1" customWidth="1"/>
    <col min="4356" max="4358" width="8.85546875" style="290"/>
    <col min="4359" max="4359" width="3.5703125" style="290" customWidth="1"/>
    <col min="4360" max="4360" width="1.140625" style="290" customWidth="1"/>
    <col min="4361" max="4361" width="24.5703125" style="290" customWidth="1"/>
    <col min="4362" max="4362" width="13.28515625" style="290" customWidth="1"/>
    <col min="4363" max="4363" width="22.5703125" style="290" customWidth="1"/>
    <col min="4364" max="4364" width="15.28515625" style="290" bestFit="1" customWidth="1"/>
    <col min="4365" max="4365" width="14.85546875" style="290" bestFit="1" customWidth="1"/>
    <col min="4366" max="4608" width="8.85546875" style="290"/>
    <col min="4609" max="4609" width="12.85546875" style="290" bestFit="1" customWidth="1"/>
    <col min="4610" max="4610" width="16.7109375" style="290" customWidth="1"/>
    <col min="4611" max="4611" width="9.5703125" style="290" bestFit="1" customWidth="1"/>
    <col min="4612" max="4614" width="8.85546875" style="290"/>
    <col min="4615" max="4615" width="3.5703125" style="290" customWidth="1"/>
    <col min="4616" max="4616" width="1.140625" style="290" customWidth="1"/>
    <col min="4617" max="4617" width="24.5703125" style="290" customWidth="1"/>
    <col min="4618" max="4618" width="13.28515625" style="290" customWidth="1"/>
    <col min="4619" max="4619" width="22.5703125" style="290" customWidth="1"/>
    <col min="4620" max="4620" width="15.28515625" style="290" bestFit="1" customWidth="1"/>
    <col min="4621" max="4621" width="14.85546875" style="290" bestFit="1" customWidth="1"/>
    <col min="4622" max="4864" width="8.85546875" style="290"/>
    <col min="4865" max="4865" width="12.85546875" style="290" bestFit="1" customWidth="1"/>
    <col min="4866" max="4866" width="16.7109375" style="290" customWidth="1"/>
    <col min="4867" max="4867" width="9.5703125" style="290" bestFit="1" customWidth="1"/>
    <col min="4868" max="4870" width="8.85546875" style="290"/>
    <col min="4871" max="4871" width="3.5703125" style="290" customWidth="1"/>
    <col min="4872" max="4872" width="1.140625" style="290" customWidth="1"/>
    <col min="4873" max="4873" width="24.5703125" style="290" customWidth="1"/>
    <col min="4874" max="4874" width="13.28515625" style="290" customWidth="1"/>
    <col min="4875" max="4875" width="22.5703125" style="290" customWidth="1"/>
    <col min="4876" max="4876" width="15.28515625" style="290" bestFit="1" customWidth="1"/>
    <col min="4877" max="4877" width="14.85546875" style="290" bestFit="1" customWidth="1"/>
    <col min="4878" max="5120" width="8.85546875" style="290"/>
    <col min="5121" max="5121" width="12.85546875" style="290" bestFit="1" customWidth="1"/>
    <col min="5122" max="5122" width="16.7109375" style="290" customWidth="1"/>
    <col min="5123" max="5123" width="9.5703125" style="290" bestFit="1" customWidth="1"/>
    <col min="5124" max="5126" width="8.85546875" style="290"/>
    <col min="5127" max="5127" width="3.5703125" style="290" customWidth="1"/>
    <col min="5128" max="5128" width="1.140625" style="290" customWidth="1"/>
    <col min="5129" max="5129" width="24.5703125" style="290" customWidth="1"/>
    <col min="5130" max="5130" width="13.28515625" style="290" customWidth="1"/>
    <col min="5131" max="5131" width="22.5703125" style="290" customWidth="1"/>
    <col min="5132" max="5132" width="15.28515625" style="290" bestFit="1" customWidth="1"/>
    <col min="5133" max="5133" width="14.85546875" style="290" bestFit="1" customWidth="1"/>
    <col min="5134" max="5376" width="8.85546875" style="290"/>
    <col min="5377" max="5377" width="12.85546875" style="290" bestFit="1" customWidth="1"/>
    <col min="5378" max="5378" width="16.7109375" style="290" customWidth="1"/>
    <col min="5379" max="5379" width="9.5703125" style="290" bestFit="1" customWidth="1"/>
    <col min="5380" max="5382" width="8.85546875" style="290"/>
    <col min="5383" max="5383" width="3.5703125" style="290" customWidth="1"/>
    <col min="5384" max="5384" width="1.140625" style="290" customWidth="1"/>
    <col min="5385" max="5385" width="24.5703125" style="290" customWidth="1"/>
    <col min="5386" max="5386" width="13.28515625" style="290" customWidth="1"/>
    <col min="5387" max="5387" width="22.5703125" style="290" customWidth="1"/>
    <col min="5388" max="5388" width="15.28515625" style="290" bestFit="1" customWidth="1"/>
    <col min="5389" max="5389" width="14.85546875" style="290" bestFit="1" customWidth="1"/>
    <col min="5390" max="5632" width="8.85546875" style="290"/>
    <col min="5633" max="5633" width="12.85546875" style="290" bestFit="1" customWidth="1"/>
    <col min="5634" max="5634" width="16.7109375" style="290" customWidth="1"/>
    <col min="5635" max="5635" width="9.5703125" style="290" bestFit="1" customWidth="1"/>
    <col min="5636" max="5638" width="8.85546875" style="290"/>
    <col min="5639" max="5639" width="3.5703125" style="290" customWidth="1"/>
    <col min="5640" max="5640" width="1.140625" style="290" customWidth="1"/>
    <col min="5641" max="5641" width="24.5703125" style="290" customWidth="1"/>
    <col min="5642" max="5642" width="13.28515625" style="290" customWidth="1"/>
    <col min="5643" max="5643" width="22.5703125" style="290" customWidth="1"/>
    <col min="5644" max="5644" width="15.28515625" style="290" bestFit="1" customWidth="1"/>
    <col min="5645" max="5645" width="14.85546875" style="290" bestFit="1" customWidth="1"/>
    <col min="5646" max="5888" width="8.85546875" style="290"/>
    <col min="5889" max="5889" width="12.85546875" style="290" bestFit="1" customWidth="1"/>
    <col min="5890" max="5890" width="16.7109375" style="290" customWidth="1"/>
    <col min="5891" max="5891" width="9.5703125" style="290" bestFit="1" customWidth="1"/>
    <col min="5892" max="5894" width="8.85546875" style="290"/>
    <col min="5895" max="5895" width="3.5703125" style="290" customWidth="1"/>
    <col min="5896" max="5896" width="1.140625" style="290" customWidth="1"/>
    <col min="5897" max="5897" width="24.5703125" style="290" customWidth="1"/>
    <col min="5898" max="5898" width="13.28515625" style="290" customWidth="1"/>
    <col min="5899" max="5899" width="22.5703125" style="290" customWidth="1"/>
    <col min="5900" max="5900" width="15.28515625" style="290" bestFit="1" customWidth="1"/>
    <col min="5901" max="5901" width="14.85546875" style="290" bestFit="1" customWidth="1"/>
    <col min="5902" max="6144" width="8.85546875" style="290"/>
    <col min="6145" max="6145" width="12.85546875" style="290" bestFit="1" customWidth="1"/>
    <col min="6146" max="6146" width="16.7109375" style="290" customWidth="1"/>
    <col min="6147" max="6147" width="9.5703125" style="290" bestFit="1" customWidth="1"/>
    <col min="6148" max="6150" width="8.85546875" style="290"/>
    <col min="6151" max="6151" width="3.5703125" style="290" customWidth="1"/>
    <col min="6152" max="6152" width="1.140625" style="290" customWidth="1"/>
    <col min="6153" max="6153" width="24.5703125" style="290" customWidth="1"/>
    <col min="6154" max="6154" width="13.28515625" style="290" customWidth="1"/>
    <col min="6155" max="6155" width="22.5703125" style="290" customWidth="1"/>
    <col min="6156" max="6156" width="15.28515625" style="290" bestFit="1" customWidth="1"/>
    <col min="6157" max="6157" width="14.85546875" style="290" bestFit="1" customWidth="1"/>
    <col min="6158" max="6400" width="8.85546875" style="290"/>
    <col min="6401" max="6401" width="12.85546875" style="290" bestFit="1" customWidth="1"/>
    <col min="6402" max="6402" width="16.7109375" style="290" customWidth="1"/>
    <col min="6403" max="6403" width="9.5703125" style="290" bestFit="1" customWidth="1"/>
    <col min="6404" max="6406" width="8.85546875" style="290"/>
    <col min="6407" max="6407" width="3.5703125" style="290" customWidth="1"/>
    <col min="6408" max="6408" width="1.140625" style="290" customWidth="1"/>
    <col min="6409" max="6409" width="24.5703125" style="290" customWidth="1"/>
    <col min="6410" max="6410" width="13.28515625" style="290" customWidth="1"/>
    <col min="6411" max="6411" width="22.5703125" style="290" customWidth="1"/>
    <col min="6412" max="6412" width="15.28515625" style="290" bestFit="1" customWidth="1"/>
    <col min="6413" max="6413" width="14.85546875" style="290" bestFit="1" customWidth="1"/>
    <col min="6414" max="6656" width="8.85546875" style="290"/>
    <col min="6657" max="6657" width="12.85546875" style="290" bestFit="1" customWidth="1"/>
    <col min="6658" max="6658" width="16.7109375" style="290" customWidth="1"/>
    <col min="6659" max="6659" width="9.5703125" style="290" bestFit="1" customWidth="1"/>
    <col min="6660" max="6662" width="8.85546875" style="290"/>
    <col min="6663" max="6663" width="3.5703125" style="290" customWidth="1"/>
    <col min="6664" max="6664" width="1.140625" style="290" customWidth="1"/>
    <col min="6665" max="6665" width="24.5703125" style="290" customWidth="1"/>
    <col min="6666" max="6666" width="13.28515625" style="290" customWidth="1"/>
    <col min="6667" max="6667" width="22.5703125" style="290" customWidth="1"/>
    <col min="6668" max="6668" width="15.28515625" style="290" bestFit="1" customWidth="1"/>
    <col min="6669" max="6669" width="14.85546875" style="290" bestFit="1" customWidth="1"/>
    <col min="6670" max="6912" width="8.85546875" style="290"/>
    <col min="6913" max="6913" width="12.85546875" style="290" bestFit="1" customWidth="1"/>
    <col min="6914" max="6914" width="16.7109375" style="290" customWidth="1"/>
    <col min="6915" max="6915" width="9.5703125" style="290" bestFit="1" customWidth="1"/>
    <col min="6916" max="6918" width="8.85546875" style="290"/>
    <col min="6919" max="6919" width="3.5703125" style="290" customWidth="1"/>
    <col min="6920" max="6920" width="1.140625" style="290" customWidth="1"/>
    <col min="6921" max="6921" width="24.5703125" style="290" customWidth="1"/>
    <col min="6922" max="6922" width="13.28515625" style="290" customWidth="1"/>
    <col min="6923" max="6923" width="22.5703125" style="290" customWidth="1"/>
    <col min="6924" max="6924" width="15.28515625" style="290" bestFit="1" customWidth="1"/>
    <col min="6925" max="6925" width="14.85546875" style="290" bestFit="1" customWidth="1"/>
    <col min="6926" max="7168" width="8.85546875" style="290"/>
    <col min="7169" max="7169" width="12.85546875" style="290" bestFit="1" customWidth="1"/>
    <col min="7170" max="7170" width="16.7109375" style="290" customWidth="1"/>
    <col min="7171" max="7171" width="9.5703125" style="290" bestFit="1" customWidth="1"/>
    <col min="7172" max="7174" width="8.85546875" style="290"/>
    <col min="7175" max="7175" width="3.5703125" style="290" customWidth="1"/>
    <col min="7176" max="7176" width="1.140625" style="290" customWidth="1"/>
    <col min="7177" max="7177" width="24.5703125" style="290" customWidth="1"/>
    <col min="7178" max="7178" width="13.28515625" style="290" customWidth="1"/>
    <col min="7179" max="7179" width="22.5703125" style="290" customWidth="1"/>
    <col min="7180" max="7180" width="15.28515625" style="290" bestFit="1" customWidth="1"/>
    <col min="7181" max="7181" width="14.85546875" style="290" bestFit="1" customWidth="1"/>
    <col min="7182" max="7424" width="8.85546875" style="290"/>
    <col min="7425" max="7425" width="12.85546875" style="290" bestFit="1" customWidth="1"/>
    <col min="7426" max="7426" width="16.7109375" style="290" customWidth="1"/>
    <col min="7427" max="7427" width="9.5703125" style="290" bestFit="1" customWidth="1"/>
    <col min="7428" max="7430" width="8.85546875" style="290"/>
    <col min="7431" max="7431" width="3.5703125" style="290" customWidth="1"/>
    <col min="7432" max="7432" width="1.140625" style="290" customWidth="1"/>
    <col min="7433" max="7433" width="24.5703125" style="290" customWidth="1"/>
    <col min="7434" max="7434" width="13.28515625" style="290" customWidth="1"/>
    <col min="7435" max="7435" width="22.5703125" style="290" customWidth="1"/>
    <col min="7436" max="7436" width="15.28515625" style="290" bestFit="1" customWidth="1"/>
    <col min="7437" max="7437" width="14.85546875" style="290" bestFit="1" customWidth="1"/>
    <col min="7438" max="7680" width="8.85546875" style="290"/>
    <col min="7681" max="7681" width="12.85546875" style="290" bestFit="1" customWidth="1"/>
    <col min="7682" max="7682" width="16.7109375" style="290" customWidth="1"/>
    <col min="7683" max="7683" width="9.5703125" style="290" bestFit="1" customWidth="1"/>
    <col min="7684" max="7686" width="8.85546875" style="290"/>
    <col min="7687" max="7687" width="3.5703125" style="290" customWidth="1"/>
    <col min="7688" max="7688" width="1.140625" style="290" customWidth="1"/>
    <col min="7689" max="7689" width="24.5703125" style="290" customWidth="1"/>
    <col min="7690" max="7690" width="13.28515625" style="290" customWidth="1"/>
    <col min="7691" max="7691" width="22.5703125" style="290" customWidth="1"/>
    <col min="7692" max="7692" width="15.28515625" style="290" bestFit="1" customWidth="1"/>
    <col min="7693" max="7693" width="14.85546875" style="290" bestFit="1" customWidth="1"/>
    <col min="7694" max="7936" width="8.85546875" style="290"/>
    <col min="7937" max="7937" width="12.85546875" style="290" bestFit="1" customWidth="1"/>
    <col min="7938" max="7938" width="16.7109375" style="290" customWidth="1"/>
    <col min="7939" max="7939" width="9.5703125" style="290" bestFit="1" customWidth="1"/>
    <col min="7940" max="7942" width="8.85546875" style="290"/>
    <col min="7943" max="7943" width="3.5703125" style="290" customWidth="1"/>
    <col min="7944" max="7944" width="1.140625" style="290" customWidth="1"/>
    <col min="7945" max="7945" width="24.5703125" style="290" customWidth="1"/>
    <col min="7946" max="7946" width="13.28515625" style="290" customWidth="1"/>
    <col min="7947" max="7947" width="22.5703125" style="290" customWidth="1"/>
    <col min="7948" max="7948" width="15.28515625" style="290" bestFit="1" customWidth="1"/>
    <col min="7949" max="7949" width="14.85546875" style="290" bestFit="1" customWidth="1"/>
    <col min="7950" max="8192" width="8.85546875" style="290"/>
    <col min="8193" max="8193" width="12.85546875" style="290" bestFit="1" customWidth="1"/>
    <col min="8194" max="8194" width="16.7109375" style="290" customWidth="1"/>
    <col min="8195" max="8195" width="9.5703125" style="290" bestFit="1" customWidth="1"/>
    <col min="8196" max="8198" width="8.85546875" style="290"/>
    <col min="8199" max="8199" width="3.5703125" style="290" customWidth="1"/>
    <col min="8200" max="8200" width="1.140625" style="290" customWidth="1"/>
    <col min="8201" max="8201" width="24.5703125" style="290" customWidth="1"/>
    <col min="8202" max="8202" width="13.28515625" style="290" customWidth="1"/>
    <col min="8203" max="8203" width="22.5703125" style="290" customWidth="1"/>
    <col min="8204" max="8204" width="15.28515625" style="290" bestFit="1" customWidth="1"/>
    <col min="8205" max="8205" width="14.85546875" style="290" bestFit="1" customWidth="1"/>
    <col min="8206" max="8448" width="8.85546875" style="290"/>
    <col min="8449" max="8449" width="12.85546875" style="290" bestFit="1" customWidth="1"/>
    <col min="8450" max="8450" width="16.7109375" style="290" customWidth="1"/>
    <col min="8451" max="8451" width="9.5703125" style="290" bestFit="1" customWidth="1"/>
    <col min="8452" max="8454" width="8.85546875" style="290"/>
    <col min="8455" max="8455" width="3.5703125" style="290" customWidth="1"/>
    <col min="8456" max="8456" width="1.140625" style="290" customWidth="1"/>
    <col min="8457" max="8457" width="24.5703125" style="290" customWidth="1"/>
    <col min="8458" max="8458" width="13.28515625" style="290" customWidth="1"/>
    <col min="8459" max="8459" width="22.5703125" style="290" customWidth="1"/>
    <col min="8460" max="8460" width="15.28515625" style="290" bestFit="1" customWidth="1"/>
    <col min="8461" max="8461" width="14.85546875" style="290" bestFit="1" customWidth="1"/>
    <col min="8462" max="8704" width="8.85546875" style="290"/>
    <col min="8705" max="8705" width="12.85546875" style="290" bestFit="1" customWidth="1"/>
    <col min="8706" max="8706" width="16.7109375" style="290" customWidth="1"/>
    <col min="8707" max="8707" width="9.5703125" style="290" bestFit="1" customWidth="1"/>
    <col min="8708" max="8710" width="8.85546875" style="290"/>
    <col min="8711" max="8711" width="3.5703125" style="290" customWidth="1"/>
    <col min="8712" max="8712" width="1.140625" style="290" customWidth="1"/>
    <col min="8713" max="8713" width="24.5703125" style="290" customWidth="1"/>
    <col min="8714" max="8714" width="13.28515625" style="290" customWidth="1"/>
    <col min="8715" max="8715" width="22.5703125" style="290" customWidth="1"/>
    <col min="8716" max="8716" width="15.28515625" style="290" bestFit="1" customWidth="1"/>
    <col min="8717" max="8717" width="14.85546875" style="290" bestFit="1" customWidth="1"/>
    <col min="8718" max="8960" width="8.85546875" style="290"/>
    <col min="8961" max="8961" width="12.85546875" style="290" bestFit="1" customWidth="1"/>
    <col min="8962" max="8962" width="16.7109375" style="290" customWidth="1"/>
    <col min="8963" max="8963" width="9.5703125" style="290" bestFit="1" customWidth="1"/>
    <col min="8964" max="8966" width="8.85546875" style="290"/>
    <col min="8967" max="8967" width="3.5703125" style="290" customWidth="1"/>
    <col min="8968" max="8968" width="1.140625" style="290" customWidth="1"/>
    <col min="8969" max="8969" width="24.5703125" style="290" customWidth="1"/>
    <col min="8970" max="8970" width="13.28515625" style="290" customWidth="1"/>
    <col min="8971" max="8971" width="22.5703125" style="290" customWidth="1"/>
    <col min="8972" max="8972" width="15.28515625" style="290" bestFit="1" customWidth="1"/>
    <col min="8973" max="8973" width="14.85546875" style="290" bestFit="1" customWidth="1"/>
    <col min="8974" max="9216" width="8.85546875" style="290"/>
    <col min="9217" max="9217" width="12.85546875" style="290" bestFit="1" customWidth="1"/>
    <col min="9218" max="9218" width="16.7109375" style="290" customWidth="1"/>
    <col min="9219" max="9219" width="9.5703125" style="290" bestFit="1" customWidth="1"/>
    <col min="9220" max="9222" width="8.85546875" style="290"/>
    <col min="9223" max="9223" width="3.5703125" style="290" customWidth="1"/>
    <col min="9224" max="9224" width="1.140625" style="290" customWidth="1"/>
    <col min="9225" max="9225" width="24.5703125" style="290" customWidth="1"/>
    <col min="9226" max="9226" width="13.28515625" style="290" customWidth="1"/>
    <col min="9227" max="9227" width="22.5703125" style="290" customWidth="1"/>
    <col min="9228" max="9228" width="15.28515625" style="290" bestFit="1" customWidth="1"/>
    <col min="9229" max="9229" width="14.85546875" style="290" bestFit="1" customWidth="1"/>
    <col min="9230" max="9472" width="8.85546875" style="290"/>
    <col min="9473" max="9473" width="12.85546875" style="290" bestFit="1" customWidth="1"/>
    <col min="9474" max="9474" width="16.7109375" style="290" customWidth="1"/>
    <col min="9475" max="9475" width="9.5703125" style="290" bestFit="1" customWidth="1"/>
    <col min="9476" max="9478" width="8.85546875" style="290"/>
    <col min="9479" max="9479" width="3.5703125" style="290" customWidth="1"/>
    <col min="9480" max="9480" width="1.140625" style="290" customWidth="1"/>
    <col min="9481" max="9481" width="24.5703125" style="290" customWidth="1"/>
    <col min="9482" max="9482" width="13.28515625" style="290" customWidth="1"/>
    <col min="9483" max="9483" width="22.5703125" style="290" customWidth="1"/>
    <col min="9484" max="9484" width="15.28515625" style="290" bestFit="1" customWidth="1"/>
    <col min="9485" max="9485" width="14.85546875" style="290" bestFit="1" customWidth="1"/>
    <col min="9486" max="9728" width="8.85546875" style="290"/>
    <col min="9729" max="9729" width="12.85546875" style="290" bestFit="1" customWidth="1"/>
    <col min="9730" max="9730" width="16.7109375" style="290" customWidth="1"/>
    <col min="9731" max="9731" width="9.5703125" style="290" bestFit="1" customWidth="1"/>
    <col min="9732" max="9734" width="8.85546875" style="290"/>
    <col min="9735" max="9735" width="3.5703125" style="290" customWidth="1"/>
    <col min="9736" max="9736" width="1.140625" style="290" customWidth="1"/>
    <col min="9737" max="9737" width="24.5703125" style="290" customWidth="1"/>
    <col min="9738" max="9738" width="13.28515625" style="290" customWidth="1"/>
    <col min="9739" max="9739" width="22.5703125" style="290" customWidth="1"/>
    <col min="9740" max="9740" width="15.28515625" style="290" bestFit="1" customWidth="1"/>
    <col min="9741" max="9741" width="14.85546875" style="290" bestFit="1" customWidth="1"/>
    <col min="9742" max="9984" width="8.85546875" style="290"/>
    <col min="9985" max="9985" width="12.85546875" style="290" bestFit="1" customWidth="1"/>
    <col min="9986" max="9986" width="16.7109375" style="290" customWidth="1"/>
    <col min="9987" max="9987" width="9.5703125" style="290" bestFit="1" customWidth="1"/>
    <col min="9988" max="9990" width="8.85546875" style="290"/>
    <col min="9991" max="9991" width="3.5703125" style="290" customWidth="1"/>
    <col min="9992" max="9992" width="1.140625" style="290" customWidth="1"/>
    <col min="9993" max="9993" width="24.5703125" style="290" customWidth="1"/>
    <col min="9994" max="9994" width="13.28515625" style="290" customWidth="1"/>
    <col min="9995" max="9995" width="22.5703125" style="290" customWidth="1"/>
    <col min="9996" max="9996" width="15.28515625" style="290" bestFit="1" customWidth="1"/>
    <col min="9997" max="9997" width="14.85546875" style="290" bestFit="1" customWidth="1"/>
    <col min="9998" max="10240" width="8.85546875" style="290"/>
    <col min="10241" max="10241" width="12.85546875" style="290" bestFit="1" customWidth="1"/>
    <col min="10242" max="10242" width="16.7109375" style="290" customWidth="1"/>
    <col min="10243" max="10243" width="9.5703125" style="290" bestFit="1" customWidth="1"/>
    <col min="10244" max="10246" width="8.85546875" style="290"/>
    <col min="10247" max="10247" width="3.5703125" style="290" customWidth="1"/>
    <col min="10248" max="10248" width="1.140625" style="290" customWidth="1"/>
    <col min="10249" max="10249" width="24.5703125" style="290" customWidth="1"/>
    <col min="10250" max="10250" width="13.28515625" style="290" customWidth="1"/>
    <col min="10251" max="10251" width="22.5703125" style="290" customWidth="1"/>
    <col min="10252" max="10252" width="15.28515625" style="290" bestFit="1" customWidth="1"/>
    <col min="10253" max="10253" width="14.85546875" style="290" bestFit="1" customWidth="1"/>
    <col min="10254" max="10496" width="8.85546875" style="290"/>
    <col min="10497" max="10497" width="12.85546875" style="290" bestFit="1" customWidth="1"/>
    <col min="10498" max="10498" width="16.7109375" style="290" customWidth="1"/>
    <col min="10499" max="10499" width="9.5703125" style="290" bestFit="1" customWidth="1"/>
    <col min="10500" max="10502" width="8.85546875" style="290"/>
    <col min="10503" max="10503" width="3.5703125" style="290" customWidth="1"/>
    <col min="10504" max="10504" width="1.140625" style="290" customWidth="1"/>
    <col min="10505" max="10505" width="24.5703125" style="290" customWidth="1"/>
    <col min="10506" max="10506" width="13.28515625" style="290" customWidth="1"/>
    <col min="10507" max="10507" width="22.5703125" style="290" customWidth="1"/>
    <col min="10508" max="10508" width="15.28515625" style="290" bestFit="1" customWidth="1"/>
    <col min="10509" max="10509" width="14.85546875" style="290" bestFit="1" customWidth="1"/>
    <col min="10510" max="10752" width="8.85546875" style="290"/>
    <col min="10753" max="10753" width="12.85546875" style="290" bestFit="1" customWidth="1"/>
    <col min="10754" max="10754" width="16.7109375" style="290" customWidth="1"/>
    <col min="10755" max="10755" width="9.5703125" style="290" bestFit="1" customWidth="1"/>
    <col min="10756" max="10758" width="8.85546875" style="290"/>
    <col min="10759" max="10759" width="3.5703125" style="290" customWidth="1"/>
    <col min="10760" max="10760" width="1.140625" style="290" customWidth="1"/>
    <col min="10761" max="10761" width="24.5703125" style="290" customWidth="1"/>
    <col min="10762" max="10762" width="13.28515625" style="290" customWidth="1"/>
    <col min="10763" max="10763" width="22.5703125" style="290" customWidth="1"/>
    <col min="10764" max="10764" width="15.28515625" style="290" bestFit="1" customWidth="1"/>
    <col min="10765" max="10765" width="14.85546875" style="290" bestFit="1" customWidth="1"/>
    <col min="10766" max="11008" width="8.85546875" style="290"/>
    <col min="11009" max="11009" width="12.85546875" style="290" bestFit="1" customWidth="1"/>
    <col min="11010" max="11010" width="16.7109375" style="290" customWidth="1"/>
    <col min="11011" max="11011" width="9.5703125" style="290" bestFit="1" customWidth="1"/>
    <col min="11012" max="11014" width="8.85546875" style="290"/>
    <col min="11015" max="11015" width="3.5703125" style="290" customWidth="1"/>
    <col min="11016" max="11016" width="1.140625" style="290" customWidth="1"/>
    <col min="11017" max="11017" width="24.5703125" style="290" customWidth="1"/>
    <col min="11018" max="11018" width="13.28515625" style="290" customWidth="1"/>
    <col min="11019" max="11019" width="22.5703125" style="290" customWidth="1"/>
    <col min="11020" max="11020" width="15.28515625" style="290" bestFit="1" customWidth="1"/>
    <col min="11021" max="11021" width="14.85546875" style="290" bestFit="1" customWidth="1"/>
    <col min="11022" max="11264" width="8.85546875" style="290"/>
    <col min="11265" max="11265" width="12.85546875" style="290" bestFit="1" customWidth="1"/>
    <col min="11266" max="11266" width="16.7109375" style="290" customWidth="1"/>
    <col min="11267" max="11267" width="9.5703125" style="290" bestFit="1" customWidth="1"/>
    <col min="11268" max="11270" width="8.85546875" style="290"/>
    <col min="11271" max="11271" width="3.5703125" style="290" customWidth="1"/>
    <col min="11272" max="11272" width="1.140625" style="290" customWidth="1"/>
    <col min="11273" max="11273" width="24.5703125" style="290" customWidth="1"/>
    <col min="11274" max="11274" width="13.28515625" style="290" customWidth="1"/>
    <col min="11275" max="11275" width="22.5703125" style="290" customWidth="1"/>
    <col min="11276" max="11276" width="15.28515625" style="290" bestFit="1" customWidth="1"/>
    <col min="11277" max="11277" width="14.85546875" style="290" bestFit="1" customWidth="1"/>
    <col min="11278" max="11520" width="8.85546875" style="290"/>
    <col min="11521" max="11521" width="12.85546875" style="290" bestFit="1" customWidth="1"/>
    <col min="11522" max="11522" width="16.7109375" style="290" customWidth="1"/>
    <col min="11523" max="11523" width="9.5703125" style="290" bestFit="1" customWidth="1"/>
    <col min="11524" max="11526" width="8.85546875" style="290"/>
    <col min="11527" max="11527" width="3.5703125" style="290" customWidth="1"/>
    <col min="11528" max="11528" width="1.140625" style="290" customWidth="1"/>
    <col min="11529" max="11529" width="24.5703125" style="290" customWidth="1"/>
    <col min="11530" max="11530" width="13.28515625" style="290" customWidth="1"/>
    <col min="11531" max="11531" width="22.5703125" style="290" customWidth="1"/>
    <col min="11532" max="11532" width="15.28515625" style="290" bestFit="1" customWidth="1"/>
    <col min="11533" max="11533" width="14.85546875" style="290" bestFit="1" customWidth="1"/>
    <col min="11534" max="11776" width="8.85546875" style="290"/>
    <col min="11777" max="11777" width="12.85546875" style="290" bestFit="1" customWidth="1"/>
    <col min="11778" max="11778" width="16.7109375" style="290" customWidth="1"/>
    <col min="11779" max="11779" width="9.5703125" style="290" bestFit="1" customWidth="1"/>
    <col min="11780" max="11782" width="8.85546875" style="290"/>
    <col min="11783" max="11783" width="3.5703125" style="290" customWidth="1"/>
    <col min="11784" max="11784" width="1.140625" style="290" customWidth="1"/>
    <col min="11785" max="11785" width="24.5703125" style="290" customWidth="1"/>
    <col min="11786" max="11786" width="13.28515625" style="290" customWidth="1"/>
    <col min="11787" max="11787" width="22.5703125" style="290" customWidth="1"/>
    <col min="11788" max="11788" width="15.28515625" style="290" bestFit="1" customWidth="1"/>
    <col min="11789" max="11789" width="14.85546875" style="290" bestFit="1" customWidth="1"/>
    <col min="11790" max="12032" width="8.85546875" style="290"/>
    <col min="12033" max="12033" width="12.85546875" style="290" bestFit="1" customWidth="1"/>
    <col min="12034" max="12034" width="16.7109375" style="290" customWidth="1"/>
    <col min="12035" max="12035" width="9.5703125" style="290" bestFit="1" customWidth="1"/>
    <col min="12036" max="12038" width="8.85546875" style="290"/>
    <col min="12039" max="12039" width="3.5703125" style="290" customWidth="1"/>
    <col min="12040" max="12040" width="1.140625" style="290" customWidth="1"/>
    <col min="12041" max="12041" width="24.5703125" style="290" customWidth="1"/>
    <col min="12042" max="12042" width="13.28515625" style="290" customWidth="1"/>
    <col min="12043" max="12043" width="22.5703125" style="290" customWidth="1"/>
    <col min="12044" max="12044" width="15.28515625" style="290" bestFit="1" customWidth="1"/>
    <col min="12045" max="12045" width="14.85546875" style="290" bestFit="1" customWidth="1"/>
    <col min="12046" max="12288" width="8.85546875" style="290"/>
    <col min="12289" max="12289" width="12.85546875" style="290" bestFit="1" customWidth="1"/>
    <col min="12290" max="12290" width="16.7109375" style="290" customWidth="1"/>
    <col min="12291" max="12291" width="9.5703125" style="290" bestFit="1" customWidth="1"/>
    <col min="12292" max="12294" width="8.85546875" style="290"/>
    <col min="12295" max="12295" width="3.5703125" style="290" customWidth="1"/>
    <col min="12296" max="12296" width="1.140625" style="290" customWidth="1"/>
    <col min="12297" max="12297" width="24.5703125" style="290" customWidth="1"/>
    <col min="12298" max="12298" width="13.28515625" style="290" customWidth="1"/>
    <col min="12299" max="12299" width="22.5703125" style="290" customWidth="1"/>
    <col min="12300" max="12300" width="15.28515625" style="290" bestFit="1" customWidth="1"/>
    <col min="12301" max="12301" width="14.85546875" style="290" bestFit="1" customWidth="1"/>
    <col min="12302" max="12544" width="8.85546875" style="290"/>
    <col min="12545" max="12545" width="12.85546875" style="290" bestFit="1" customWidth="1"/>
    <col min="12546" max="12546" width="16.7109375" style="290" customWidth="1"/>
    <col min="12547" max="12547" width="9.5703125" style="290" bestFit="1" customWidth="1"/>
    <col min="12548" max="12550" width="8.85546875" style="290"/>
    <col min="12551" max="12551" width="3.5703125" style="290" customWidth="1"/>
    <col min="12552" max="12552" width="1.140625" style="290" customWidth="1"/>
    <col min="12553" max="12553" width="24.5703125" style="290" customWidth="1"/>
    <col min="12554" max="12554" width="13.28515625" style="290" customWidth="1"/>
    <col min="12555" max="12555" width="22.5703125" style="290" customWidth="1"/>
    <col min="12556" max="12556" width="15.28515625" style="290" bestFit="1" customWidth="1"/>
    <col min="12557" max="12557" width="14.85546875" style="290" bestFit="1" customWidth="1"/>
    <col min="12558" max="12800" width="8.85546875" style="290"/>
    <col min="12801" max="12801" width="12.85546875" style="290" bestFit="1" customWidth="1"/>
    <col min="12802" max="12802" width="16.7109375" style="290" customWidth="1"/>
    <col min="12803" max="12803" width="9.5703125" style="290" bestFit="1" customWidth="1"/>
    <col min="12804" max="12806" width="8.85546875" style="290"/>
    <col min="12807" max="12807" width="3.5703125" style="290" customWidth="1"/>
    <col min="12808" max="12808" width="1.140625" style="290" customWidth="1"/>
    <col min="12809" max="12809" width="24.5703125" style="290" customWidth="1"/>
    <col min="12810" max="12810" width="13.28515625" style="290" customWidth="1"/>
    <col min="12811" max="12811" width="22.5703125" style="290" customWidth="1"/>
    <col min="12812" max="12812" width="15.28515625" style="290" bestFit="1" customWidth="1"/>
    <col min="12813" max="12813" width="14.85546875" style="290" bestFit="1" customWidth="1"/>
    <col min="12814" max="13056" width="8.85546875" style="290"/>
    <col min="13057" max="13057" width="12.85546875" style="290" bestFit="1" customWidth="1"/>
    <col min="13058" max="13058" width="16.7109375" style="290" customWidth="1"/>
    <col min="13059" max="13059" width="9.5703125" style="290" bestFit="1" customWidth="1"/>
    <col min="13060" max="13062" width="8.85546875" style="290"/>
    <col min="13063" max="13063" width="3.5703125" style="290" customWidth="1"/>
    <col min="13064" max="13064" width="1.140625" style="290" customWidth="1"/>
    <col min="13065" max="13065" width="24.5703125" style="290" customWidth="1"/>
    <col min="13066" max="13066" width="13.28515625" style="290" customWidth="1"/>
    <col min="13067" max="13067" width="22.5703125" style="290" customWidth="1"/>
    <col min="13068" max="13068" width="15.28515625" style="290" bestFit="1" customWidth="1"/>
    <col min="13069" max="13069" width="14.85546875" style="290" bestFit="1" customWidth="1"/>
    <col min="13070" max="13312" width="8.85546875" style="290"/>
    <col min="13313" max="13313" width="12.85546875" style="290" bestFit="1" customWidth="1"/>
    <col min="13314" max="13314" width="16.7109375" style="290" customWidth="1"/>
    <col min="13315" max="13315" width="9.5703125" style="290" bestFit="1" customWidth="1"/>
    <col min="13316" max="13318" width="8.85546875" style="290"/>
    <col min="13319" max="13319" width="3.5703125" style="290" customWidth="1"/>
    <col min="13320" max="13320" width="1.140625" style="290" customWidth="1"/>
    <col min="13321" max="13321" width="24.5703125" style="290" customWidth="1"/>
    <col min="13322" max="13322" width="13.28515625" style="290" customWidth="1"/>
    <col min="13323" max="13323" width="22.5703125" style="290" customWidth="1"/>
    <col min="13324" max="13324" width="15.28515625" style="290" bestFit="1" customWidth="1"/>
    <col min="13325" max="13325" width="14.85546875" style="290" bestFit="1" customWidth="1"/>
    <col min="13326" max="13568" width="8.85546875" style="290"/>
    <col min="13569" max="13569" width="12.85546875" style="290" bestFit="1" customWidth="1"/>
    <col min="13570" max="13570" width="16.7109375" style="290" customWidth="1"/>
    <col min="13571" max="13571" width="9.5703125" style="290" bestFit="1" customWidth="1"/>
    <col min="13572" max="13574" width="8.85546875" style="290"/>
    <col min="13575" max="13575" width="3.5703125" style="290" customWidth="1"/>
    <col min="13576" max="13576" width="1.140625" style="290" customWidth="1"/>
    <col min="13577" max="13577" width="24.5703125" style="290" customWidth="1"/>
    <col min="13578" max="13578" width="13.28515625" style="290" customWidth="1"/>
    <col min="13579" max="13579" width="22.5703125" style="290" customWidth="1"/>
    <col min="13580" max="13580" width="15.28515625" style="290" bestFit="1" customWidth="1"/>
    <col min="13581" max="13581" width="14.85546875" style="290" bestFit="1" customWidth="1"/>
    <col min="13582" max="13824" width="8.85546875" style="290"/>
    <col min="13825" max="13825" width="12.85546875" style="290" bestFit="1" customWidth="1"/>
    <col min="13826" max="13826" width="16.7109375" style="290" customWidth="1"/>
    <col min="13827" max="13827" width="9.5703125" style="290" bestFit="1" customWidth="1"/>
    <col min="13828" max="13830" width="8.85546875" style="290"/>
    <col min="13831" max="13831" width="3.5703125" style="290" customWidth="1"/>
    <col min="13832" max="13832" width="1.140625" style="290" customWidth="1"/>
    <col min="13833" max="13833" width="24.5703125" style="290" customWidth="1"/>
    <col min="13834" max="13834" width="13.28515625" style="290" customWidth="1"/>
    <col min="13835" max="13835" width="22.5703125" style="290" customWidth="1"/>
    <col min="13836" max="13836" width="15.28515625" style="290" bestFit="1" customWidth="1"/>
    <col min="13837" max="13837" width="14.85546875" style="290" bestFit="1" customWidth="1"/>
    <col min="13838" max="14080" width="8.85546875" style="290"/>
    <col min="14081" max="14081" width="12.85546875" style="290" bestFit="1" customWidth="1"/>
    <col min="14082" max="14082" width="16.7109375" style="290" customWidth="1"/>
    <col min="14083" max="14083" width="9.5703125" style="290" bestFit="1" customWidth="1"/>
    <col min="14084" max="14086" width="8.85546875" style="290"/>
    <col min="14087" max="14087" width="3.5703125" style="290" customWidth="1"/>
    <col min="14088" max="14088" width="1.140625" style="290" customWidth="1"/>
    <col min="14089" max="14089" width="24.5703125" style="290" customWidth="1"/>
    <col min="14090" max="14090" width="13.28515625" style="290" customWidth="1"/>
    <col min="14091" max="14091" width="22.5703125" style="290" customWidth="1"/>
    <col min="14092" max="14092" width="15.28515625" style="290" bestFit="1" customWidth="1"/>
    <col min="14093" max="14093" width="14.85546875" style="290" bestFit="1" customWidth="1"/>
    <col min="14094" max="14336" width="8.85546875" style="290"/>
    <col min="14337" max="14337" width="12.85546875" style="290" bestFit="1" customWidth="1"/>
    <col min="14338" max="14338" width="16.7109375" style="290" customWidth="1"/>
    <col min="14339" max="14339" width="9.5703125" style="290" bestFit="1" customWidth="1"/>
    <col min="14340" max="14342" width="8.85546875" style="290"/>
    <col min="14343" max="14343" width="3.5703125" style="290" customWidth="1"/>
    <col min="14344" max="14344" width="1.140625" style="290" customWidth="1"/>
    <col min="14345" max="14345" width="24.5703125" style="290" customWidth="1"/>
    <col min="14346" max="14346" width="13.28515625" style="290" customWidth="1"/>
    <col min="14347" max="14347" width="22.5703125" style="290" customWidth="1"/>
    <col min="14348" max="14348" width="15.28515625" style="290" bestFit="1" customWidth="1"/>
    <col min="14349" max="14349" width="14.85546875" style="290" bestFit="1" customWidth="1"/>
    <col min="14350" max="14592" width="8.85546875" style="290"/>
    <col min="14593" max="14593" width="12.85546875" style="290" bestFit="1" customWidth="1"/>
    <col min="14594" max="14594" width="16.7109375" style="290" customWidth="1"/>
    <col min="14595" max="14595" width="9.5703125" style="290" bestFit="1" customWidth="1"/>
    <col min="14596" max="14598" width="8.85546875" style="290"/>
    <col min="14599" max="14599" width="3.5703125" style="290" customWidth="1"/>
    <col min="14600" max="14600" width="1.140625" style="290" customWidth="1"/>
    <col min="14601" max="14601" width="24.5703125" style="290" customWidth="1"/>
    <col min="14602" max="14602" width="13.28515625" style="290" customWidth="1"/>
    <col min="14603" max="14603" width="22.5703125" style="290" customWidth="1"/>
    <col min="14604" max="14604" width="15.28515625" style="290" bestFit="1" customWidth="1"/>
    <col min="14605" max="14605" width="14.85546875" style="290" bestFit="1" customWidth="1"/>
    <col min="14606" max="14848" width="8.85546875" style="290"/>
    <col min="14849" max="14849" width="12.85546875" style="290" bestFit="1" customWidth="1"/>
    <col min="14850" max="14850" width="16.7109375" style="290" customWidth="1"/>
    <col min="14851" max="14851" width="9.5703125" style="290" bestFit="1" customWidth="1"/>
    <col min="14852" max="14854" width="8.85546875" style="290"/>
    <col min="14855" max="14855" width="3.5703125" style="290" customWidth="1"/>
    <col min="14856" max="14856" width="1.140625" style="290" customWidth="1"/>
    <col min="14857" max="14857" width="24.5703125" style="290" customWidth="1"/>
    <col min="14858" max="14858" width="13.28515625" style="290" customWidth="1"/>
    <col min="14859" max="14859" width="22.5703125" style="290" customWidth="1"/>
    <col min="14860" max="14860" width="15.28515625" style="290" bestFit="1" customWidth="1"/>
    <col min="14861" max="14861" width="14.85546875" style="290" bestFit="1" customWidth="1"/>
    <col min="14862" max="15104" width="8.85546875" style="290"/>
    <col min="15105" max="15105" width="12.85546875" style="290" bestFit="1" customWidth="1"/>
    <col min="15106" max="15106" width="16.7109375" style="290" customWidth="1"/>
    <col min="15107" max="15107" width="9.5703125" style="290" bestFit="1" customWidth="1"/>
    <col min="15108" max="15110" width="8.85546875" style="290"/>
    <col min="15111" max="15111" width="3.5703125" style="290" customWidth="1"/>
    <col min="15112" max="15112" width="1.140625" style="290" customWidth="1"/>
    <col min="15113" max="15113" width="24.5703125" style="290" customWidth="1"/>
    <col min="15114" max="15114" width="13.28515625" style="290" customWidth="1"/>
    <col min="15115" max="15115" width="22.5703125" style="290" customWidth="1"/>
    <col min="15116" max="15116" width="15.28515625" style="290" bestFit="1" customWidth="1"/>
    <col min="15117" max="15117" width="14.85546875" style="290" bestFit="1" customWidth="1"/>
    <col min="15118" max="15360" width="8.85546875" style="290"/>
    <col min="15361" max="15361" width="12.85546875" style="290" bestFit="1" customWidth="1"/>
    <col min="15362" max="15362" width="16.7109375" style="290" customWidth="1"/>
    <col min="15363" max="15363" width="9.5703125" style="290" bestFit="1" customWidth="1"/>
    <col min="15364" max="15366" width="8.85546875" style="290"/>
    <col min="15367" max="15367" width="3.5703125" style="290" customWidth="1"/>
    <col min="15368" max="15368" width="1.140625" style="290" customWidth="1"/>
    <col min="15369" max="15369" width="24.5703125" style="290" customWidth="1"/>
    <col min="15370" max="15370" width="13.28515625" style="290" customWidth="1"/>
    <col min="15371" max="15371" width="22.5703125" style="290" customWidth="1"/>
    <col min="15372" max="15372" width="15.28515625" style="290" bestFit="1" customWidth="1"/>
    <col min="15373" max="15373" width="14.85546875" style="290" bestFit="1" customWidth="1"/>
    <col min="15374" max="15616" width="8.85546875" style="290"/>
    <col min="15617" max="15617" width="12.85546875" style="290" bestFit="1" customWidth="1"/>
    <col min="15618" max="15618" width="16.7109375" style="290" customWidth="1"/>
    <col min="15619" max="15619" width="9.5703125" style="290" bestFit="1" customWidth="1"/>
    <col min="15620" max="15622" width="8.85546875" style="290"/>
    <col min="15623" max="15623" width="3.5703125" style="290" customWidth="1"/>
    <col min="15624" max="15624" width="1.140625" style="290" customWidth="1"/>
    <col min="15625" max="15625" width="24.5703125" style="290" customWidth="1"/>
    <col min="15626" max="15626" width="13.28515625" style="290" customWidth="1"/>
    <col min="15627" max="15627" width="22.5703125" style="290" customWidth="1"/>
    <col min="15628" max="15628" width="15.28515625" style="290" bestFit="1" customWidth="1"/>
    <col min="15629" max="15629" width="14.85546875" style="290" bestFit="1" customWidth="1"/>
    <col min="15630" max="15872" width="8.85546875" style="290"/>
    <col min="15873" max="15873" width="12.85546875" style="290" bestFit="1" customWidth="1"/>
    <col min="15874" max="15874" width="16.7109375" style="290" customWidth="1"/>
    <col min="15875" max="15875" width="9.5703125" style="290" bestFit="1" customWidth="1"/>
    <col min="15876" max="15878" width="8.85546875" style="290"/>
    <col min="15879" max="15879" width="3.5703125" style="290" customWidth="1"/>
    <col min="15880" max="15880" width="1.140625" style="290" customWidth="1"/>
    <col min="15881" max="15881" width="24.5703125" style="290" customWidth="1"/>
    <col min="15882" max="15882" width="13.28515625" style="290" customWidth="1"/>
    <col min="15883" max="15883" width="22.5703125" style="290" customWidth="1"/>
    <col min="15884" max="15884" width="15.28515625" style="290" bestFit="1" customWidth="1"/>
    <col min="15885" max="15885" width="14.85546875" style="290" bestFit="1" customWidth="1"/>
    <col min="15886" max="16128" width="8.85546875" style="290"/>
    <col min="16129" max="16129" width="12.85546875" style="290" bestFit="1" customWidth="1"/>
    <col min="16130" max="16130" width="16.7109375" style="290" customWidth="1"/>
    <col min="16131" max="16131" width="9.5703125" style="290" bestFit="1" customWidth="1"/>
    <col min="16132" max="16134" width="8.85546875" style="290"/>
    <col min="16135" max="16135" width="3.5703125" style="290" customWidth="1"/>
    <col min="16136" max="16136" width="1.140625" style="290" customWidth="1"/>
    <col min="16137" max="16137" width="24.5703125" style="290" customWidth="1"/>
    <col min="16138" max="16138" width="13.28515625" style="290" customWidth="1"/>
    <col min="16139" max="16139" width="22.5703125" style="290" customWidth="1"/>
    <col min="16140" max="16140" width="15.28515625" style="290" bestFit="1" customWidth="1"/>
    <col min="16141" max="16141" width="14.85546875" style="290" bestFit="1" customWidth="1"/>
    <col min="16142" max="16384" width="8.85546875" style="290"/>
  </cols>
  <sheetData>
    <row r="1" spans="1:19" ht="27">
      <c r="A1" s="381" t="s">
        <v>119</v>
      </c>
      <c r="B1" s="381"/>
      <c r="C1" s="381"/>
      <c r="D1" s="381"/>
      <c r="E1" s="381"/>
      <c r="F1" s="381"/>
      <c r="G1" s="381"/>
      <c r="H1" s="381"/>
      <c r="I1" s="381"/>
      <c r="J1" s="366"/>
      <c r="K1" s="116"/>
      <c r="L1" s="116"/>
      <c r="M1" s="117"/>
      <c r="N1" s="117"/>
    </row>
    <row r="2" spans="1:19" ht="24">
      <c r="A2" s="116" t="s">
        <v>143</v>
      </c>
      <c r="B2" s="116"/>
      <c r="C2" s="116" t="s">
        <v>276</v>
      </c>
      <c r="D2" s="116"/>
      <c r="E2" s="116"/>
      <c r="F2" s="116"/>
      <c r="G2" s="116"/>
      <c r="H2" s="116"/>
      <c r="I2" s="116"/>
      <c r="J2" s="366"/>
      <c r="K2" s="379"/>
      <c r="L2" s="379"/>
      <c r="M2" s="379"/>
      <c r="N2" s="379"/>
      <c r="O2" s="379"/>
      <c r="P2" s="379"/>
      <c r="Q2" s="379"/>
      <c r="R2" s="379"/>
      <c r="S2" s="379"/>
    </row>
    <row r="3" spans="1:19" ht="24">
      <c r="A3" s="116" t="s">
        <v>120</v>
      </c>
      <c r="B3" s="116"/>
      <c r="C3" s="367" t="s">
        <v>300</v>
      </c>
      <c r="D3" s="116"/>
      <c r="E3" s="116"/>
      <c r="F3" s="116"/>
      <c r="G3" s="116"/>
      <c r="H3" s="116"/>
      <c r="I3" s="116"/>
      <c r="J3" s="366"/>
      <c r="K3" s="379"/>
      <c r="L3" s="379"/>
      <c r="M3" s="379"/>
      <c r="N3" s="379"/>
      <c r="O3" s="379"/>
      <c r="P3" s="379"/>
      <c r="Q3" s="379"/>
      <c r="R3" s="379"/>
      <c r="S3" s="379"/>
    </row>
    <row r="4" spans="1:19" ht="24">
      <c r="A4" s="366" t="s">
        <v>121</v>
      </c>
      <c r="B4" s="366"/>
      <c r="C4" s="366" t="s">
        <v>301</v>
      </c>
      <c r="D4" s="368"/>
      <c r="E4" s="366"/>
      <c r="F4" s="366"/>
      <c r="G4" s="366"/>
      <c r="H4" s="366"/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</row>
    <row r="5" spans="1:19" ht="24">
      <c r="A5" s="380" t="s">
        <v>336</v>
      </c>
      <c r="B5" s="380"/>
      <c r="C5" s="380"/>
      <c r="D5" s="380"/>
      <c r="E5" s="380"/>
      <c r="F5" s="380"/>
      <c r="G5" s="380"/>
      <c r="H5" s="380"/>
      <c r="I5" s="380"/>
      <c r="J5" s="116"/>
      <c r="K5" s="116" t="s">
        <v>122</v>
      </c>
      <c r="L5" s="118">
        <f>'ปร5 '!F24</f>
        <v>1873000</v>
      </c>
      <c r="M5" s="117" t="s">
        <v>123</v>
      </c>
      <c r="N5" s="117"/>
    </row>
    <row r="6" spans="1:19" ht="24">
      <c r="A6" s="116"/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8"/>
      <c r="M6" s="117"/>
      <c r="N6" s="117"/>
    </row>
    <row r="7" spans="1:19" ht="24">
      <c r="A7" s="369" t="s">
        <v>124</v>
      </c>
      <c r="B7" s="135" t="s">
        <v>125</v>
      </c>
      <c r="C7" s="370">
        <v>0.09</v>
      </c>
      <c r="D7" s="135" t="s">
        <v>126</v>
      </c>
      <c r="E7" s="135"/>
      <c r="F7" s="135"/>
      <c r="G7" s="135"/>
      <c r="H7" s="135"/>
      <c r="I7" s="135" t="s">
        <v>127</v>
      </c>
      <c r="J7" s="371">
        <v>0.09</v>
      </c>
      <c r="K7" s="119" t="s">
        <v>128</v>
      </c>
      <c r="L7" s="120">
        <f>M11/L5</f>
        <v>0.15116703834748399</v>
      </c>
      <c r="M7" s="121">
        <f>L7</f>
        <v>0.15116703834748399</v>
      </c>
      <c r="N7" s="362" t="str">
        <f>A7</f>
        <v>งวดที่ 1</v>
      </c>
    </row>
    <row r="8" spans="1:19" ht="24">
      <c r="A8" s="369"/>
      <c r="B8" s="135" t="s">
        <v>277</v>
      </c>
      <c r="C8" s="370"/>
      <c r="D8" s="135"/>
      <c r="E8" s="135"/>
      <c r="F8" s="135"/>
      <c r="G8" s="135"/>
      <c r="H8" s="135"/>
      <c r="I8" s="135"/>
      <c r="J8" s="371"/>
      <c r="K8" s="122">
        <f>'ปร5 '!E14</f>
        <v>1.3061</v>
      </c>
      <c r="L8" s="123">
        <f>ปร.4!L39+ปร.4!L40</f>
        <v>116400</v>
      </c>
      <c r="M8" s="124">
        <f>L8*K8</f>
        <v>152030.04</v>
      </c>
      <c r="N8" s="363"/>
    </row>
    <row r="9" spans="1:19" ht="24">
      <c r="A9" s="135"/>
      <c r="B9" s="135" t="s">
        <v>278</v>
      </c>
      <c r="C9" s="372"/>
      <c r="D9" s="372"/>
      <c r="E9" s="372"/>
      <c r="F9" s="372"/>
      <c r="G9" s="372"/>
      <c r="H9" s="372"/>
      <c r="I9" s="135"/>
      <c r="J9" s="135"/>
      <c r="K9" s="125">
        <f>K8</f>
        <v>1.3061</v>
      </c>
      <c r="L9" s="126">
        <f>ปร.4!N40/4</f>
        <v>100379.62087499999</v>
      </c>
      <c r="M9" s="124">
        <f>L9*K9</f>
        <v>131105.82282483749</v>
      </c>
      <c r="N9" s="363"/>
    </row>
    <row r="10" spans="1:19" ht="26.25">
      <c r="A10" s="135"/>
      <c r="B10" s="135" t="s">
        <v>129</v>
      </c>
      <c r="C10" s="373">
        <v>30</v>
      </c>
      <c r="D10" s="135" t="s">
        <v>130</v>
      </c>
      <c r="E10" s="135"/>
      <c r="F10" s="135"/>
      <c r="G10" s="135"/>
      <c r="H10" s="135"/>
      <c r="I10" s="135"/>
      <c r="J10" s="135"/>
      <c r="K10" s="122"/>
      <c r="L10" s="127"/>
      <c r="M10" s="128"/>
      <c r="N10" s="364"/>
    </row>
    <row r="11" spans="1:19" ht="26.25">
      <c r="A11" s="135"/>
      <c r="B11" s="135"/>
      <c r="C11" s="135"/>
      <c r="D11" s="373"/>
      <c r="E11" s="135"/>
      <c r="F11" s="135"/>
      <c r="G11" s="135"/>
      <c r="H11" s="135"/>
      <c r="I11" s="135"/>
      <c r="J11" s="135"/>
      <c r="K11" s="129" t="s">
        <v>17</v>
      </c>
      <c r="L11" s="130"/>
      <c r="M11" s="131">
        <f>SUM(M8:M10)</f>
        <v>283135.8628248375</v>
      </c>
      <c r="N11" s="365"/>
    </row>
    <row r="12" spans="1:19" ht="24">
      <c r="A12" s="369" t="s">
        <v>131</v>
      </c>
      <c r="B12" s="135" t="s">
        <v>125</v>
      </c>
      <c r="C12" s="370">
        <f>L12</f>
        <v>0.10499665469154096</v>
      </c>
      <c r="D12" s="135" t="s">
        <v>126</v>
      </c>
      <c r="E12" s="135"/>
      <c r="F12" s="135"/>
      <c r="G12" s="135"/>
      <c r="H12" s="135"/>
      <c r="I12" s="135" t="s">
        <v>127</v>
      </c>
      <c r="J12" s="371">
        <v>0.1</v>
      </c>
      <c r="K12" s="119" t="s">
        <v>128</v>
      </c>
      <c r="L12" s="120">
        <f>M15/L5</f>
        <v>0.10499665469154096</v>
      </c>
      <c r="M12" s="121">
        <f>M7+L12</f>
        <v>0.25616369303902498</v>
      </c>
      <c r="N12" s="362" t="str">
        <f>A12</f>
        <v>งวดที่ 2</v>
      </c>
    </row>
    <row r="13" spans="1:19" ht="24">
      <c r="A13" s="135"/>
      <c r="B13" s="135" t="s">
        <v>279</v>
      </c>
      <c r="C13" s="372"/>
      <c r="D13" s="372"/>
      <c r="E13" s="372"/>
      <c r="F13" s="372"/>
      <c r="G13" s="372"/>
      <c r="H13" s="372"/>
      <c r="I13" s="135"/>
      <c r="J13" s="135"/>
      <c r="K13" s="125">
        <f>K8</f>
        <v>1.3061</v>
      </c>
      <c r="L13" s="126">
        <f>L9*1.5</f>
        <v>150569.43131249998</v>
      </c>
      <c r="M13" s="124">
        <f>L13*K13</f>
        <v>196658.73423725623</v>
      </c>
      <c r="N13" s="363"/>
    </row>
    <row r="14" spans="1:19" ht="26.25">
      <c r="A14" s="135"/>
      <c r="B14" s="135" t="s">
        <v>129</v>
      </c>
      <c r="C14" s="373">
        <f>C10+20</f>
        <v>50</v>
      </c>
      <c r="D14" s="135" t="s">
        <v>130</v>
      </c>
      <c r="E14" s="135"/>
      <c r="F14" s="135"/>
      <c r="G14" s="135"/>
      <c r="H14" s="135"/>
      <c r="I14" s="135"/>
      <c r="J14" s="135"/>
      <c r="K14" s="122"/>
      <c r="L14" s="127"/>
      <c r="M14" s="128"/>
      <c r="N14" s="364"/>
    </row>
    <row r="15" spans="1:19" ht="26.25">
      <c r="A15" s="135"/>
      <c r="B15" s="135"/>
      <c r="C15" s="135"/>
      <c r="D15" s="373"/>
      <c r="E15" s="135"/>
      <c r="F15" s="135"/>
      <c r="G15" s="135"/>
      <c r="H15" s="135"/>
      <c r="I15" s="135"/>
      <c r="J15" s="135"/>
      <c r="K15" s="129" t="s">
        <v>17</v>
      </c>
      <c r="L15" s="130"/>
      <c r="M15" s="131">
        <f>SUM(M13:M14)</f>
        <v>196658.73423725623</v>
      </c>
      <c r="N15" s="365"/>
    </row>
    <row r="16" spans="1:19" ht="24">
      <c r="A16" s="369" t="s">
        <v>132</v>
      </c>
      <c r="B16" s="135" t="s">
        <v>125</v>
      </c>
      <c r="C16" s="370">
        <f>L16</f>
        <v>0.10499665469154099</v>
      </c>
      <c r="D16" s="135" t="s">
        <v>126</v>
      </c>
      <c r="E16" s="135"/>
      <c r="F16" s="135"/>
      <c r="G16" s="135"/>
      <c r="H16" s="135"/>
      <c r="I16" s="135" t="s">
        <v>127</v>
      </c>
      <c r="J16" s="371">
        <v>0.1</v>
      </c>
      <c r="K16" s="119" t="s">
        <v>128</v>
      </c>
      <c r="L16" s="120">
        <f>M19/L5</f>
        <v>0.10499665469154099</v>
      </c>
      <c r="M16" s="121">
        <f>M12+L16</f>
        <v>0.36116034773056593</v>
      </c>
      <c r="N16" s="362" t="str">
        <f>A16</f>
        <v>งวดที่ 3</v>
      </c>
    </row>
    <row r="17" spans="1:14" ht="24">
      <c r="A17" s="135"/>
      <c r="B17" s="135" t="s">
        <v>280</v>
      </c>
      <c r="C17" s="372"/>
      <c r="D17" s="372"/>
      <c r="E17" s="372"/>
      <c r="F17" s="372"/>
      <c r="G17" s="372"/>
      <c r="H17" s="372"/>
      <c r="I17" s="135"/>
      <c r="J17" s="135"/>
      <c r="K17" s="125">
        <f>K13</f>
        <v>1.3061</v>
      </c>
      <c r="L17" s="126">
        <f>ปร.4!N40-L13-L9</f>
        <v>150569.4313125</v>
      </c>
      <c r="M17" s="124">
        <f>L17*K17</f>
        <v>196658.73423725626</v>
      </c>
      <c r="N17" s="363"/>
    </row>
    <row r="18" spans="1:14" ht="24">
      <c r="A18" s="135"/>
      <c r="B18" s="135" t="s">
        <v>129</v>
      </c>
      <c r="C18" s="373">
        <f>C14+15</f>
        <v>65</v>
      </c>
      <c r="D18" s="135" t="s">
        <v>130</v>
      </c>
      <c r="E18" s="135"/>
      <c r="F18" s="135"/>
      <c r="G18" s="135"/>
      <c r="H18" s="135"/>
      <c r="I18" s="135"/>
      <c r="J18" s="135"/>
      <c r="K18" s="132"/>
      <c r="L18" s="133"/>
      <c r="M18" s="133"/>
      <c r="N18" s="363"/>
    </row>
    <row r="19" spans="1:14" ht="26.25">
      <c r="A19" s="135"/>
      <c r="B19" s="135"/>
      <c r="C19" s="135"/>
      <c r="D19" s="373"/>
      <c r="E19" s="135"/>
      <c r="F19" s="135"/>
      <c r="G19" s="135"/>
      <c r="H19" s="135"/>
      <c r="I19" s="135"/>
      <c r="J19" s="135"/>
      <c r="K19" s="129" t="s">
        <v>17</v>
      </c>
      <c r="L19" s="130"/>
      <c r="M19" s="131">
        <f>SUM(M17:M18)</f>
        <v>196658.73423725626</v>
      </c>
      <c r="N19" s="365"/>
    </row>
    <row r="20" spans="1:14" ht="24">
      <c r="A20" s="369" t="s">
        <v>133</v>
      </c>
      <c r="B20" s="135" t="s">
        <v>125</v>
      </c>
      <c r="C20" s="370">
        <f>L20</f>
        <v>0.11811033748849252</v>
      </c>
      <c r="D20" s="135" t="s">
        <v>126</v>
      </c>
      <c r="E20" s="135"/>
      <c r="F20" s="135"/>
      <c r="G20" s="135"/>
      <c r="H20" s="135"/>
      <c r="I20" s="135" t="s">
        <v>127</v>
      </c>
      <c r="J20" s="371">
        <v>0.11</v>
      </c>
      <c r="K20" s="119" t="s">
        <v>128</v>
      </c>
      <c r="L20" s="120">
        <f>M24/L5</f>
        <v>0.11811033748849252</v>
      </c>
      <c r="M20" s="121">
        <f>M16+L20</f>
        <v>0.47927068521905847</v>
      </c>
      <c r="N20" s="362" t="str">
        <f>A20</f>
        <v>งวดที่ 4</v>
      </c>
    </row>
    <row r="21" spans="1:14" ht="24">
      <c r="A21" s="373"/>
      <c r="B21" s="135" t="s">
        <v>281</v>
      </c>
      <c r="C21" s="372"/>
      <c r="D21" s="372"/>
      <c r="E21" s="372"/>
      <c r="F21" s="372"/>
      <c r="G21" s="372"/>
      <c r="H21" s="372"/>
      <c r="I21" s="135"/>
      <c r="J21" s="135"/>
      <c r="K21" s="125">
        <f>K17</f>
        <v>1.3061</v>
      </c>
      <c r="L21" s="126">
        <f>ปร.4!N47</f>
        <v>117425.98056500001</v>
      </c>
      <c r="M21" s="124">
        <f>L21*K21</f>
        <v>153370.0732159465</v>
      </c>
      <c r="N21" s="363"/>
    </row>
    <row r="22" spans="1:14" ht="24">
      <c r="A22" s="135"/>
      <c r="B22" s="135" t="s">
        <v>282</v>
      </c>
      <c r="C22" s="372"/>
      <c r="D22" s="372"/>
      <c r="E22" s="372"/>
      <c r="F22" s="372"/>
      <c r="G22" s="372"/>
      <c r="H22" s="372"/>
      <c r="I22" s="135"/>
      <c r="J22" s="135"/>
      <c r="K22" s="125">
        <f>K21</f>
        <v>1.3061</v>
      </c>
      <c r="L22" s="126">
        <f>ปร.4!N52</f>
        <v>51949</v>
      </c>
      <c r="M22" s="124">
        <f>L22*K22</f>
        <v>67850.588900000002</v>
      </c>
      <c r="N22" s="363"/>
    </row>
    <row r="23" spans="1:14" ht="24">
      <c r="A23" s="135"/>
      <c r="B23" s="135" t="s">
        <v>129</v>
      </c>
      <c r="C23" s="373">
        <f>C18+15</f>
        <v>80</v>
      </c>
      <c r="D23" s="135" t="s">
        <v>130</v>
      </c>
      <c r="E23" s="135"/>
      <c r="F23" s="135"/>
      <c r="G23" s="135"/>
      <c r="H23" s="135"/>
      <c r="I23" s="135"/>
      <c r="J23" s="135"/>
      <c r="K23" s="132"/>
      <c r="L23" s="133"/>
      <c r="M23" s="133"/>
      <c r="N23" s="363"/>
    </row>
    <row r="24" spans="1:14" ht="26.25">
      <c r="A24" s="135"/>
      <c r="B24" s="135"/>
      <c r="C24" s="135"/>
      <c r="D24" s="373"/>
      <c r="E24" s="135"/>
      <c r="F24" s="135"/>
      <c r="G24" s="135"/>
      <c r="H24" s="135"/>
      <c r="I24" s="135"/>
      <c r="J24" s="135"/>
      <c r="K24" s="129" t="s">
        <v>17</v>
      </c>
      <c r="L24" s="130"/>
      <c r="M24" s="131">
        <f>SUM(M21:M23)</f>
        <v>221220.6621159465</v>
      </c>
      <c r="N24" s="365"/>
    </row>
    <row r="25" spans="1:14" ht="24">
      <c r="A25" s="369" t="s">
        <v>134</v>
      </c>
      <c r="B25" s="135" t="s">
        <v>125</v>
      </c>
      <c r="C25" s="370">
        <f>L25</f>
        <v>7.2506903738387626E-2</v>
      </c>
      <c r="D25" s="135" t="s">
        <v>126</v>
      </c>
      <c r="E25" s="135"/>
      <c r="F25" s="135"/>
      <c r="G25" s="135"/>
      <c r="H25" s="135"/>
      <c r="I25" s="135" t="s">
        <v>127</v>
      </c>
      <c r="J25" s="371">
        <v>0.08</v>
      </c>
      <c r="K25" s="119" t="s">
        <v>128</v>
      </c>
      <c r="L25" s="120">
        <f>M29/L5</f>
        <v>7.2506903738387626E-2</v>
      </c>
      <c r="M25" s="121">
        <f>M20+L25</f>
        <v>0.55177758895744611</v>
      </c>
      <c r="N25" s="362" t="str">
        <f>A25</f>
        <v>งวดที่ 5</v>
      </c>
    </row>
    <row r="26" spans="1:14" ht="24">
      <c r="A26" s="373"/>
      <c r="B26" s="135" t="s">
        <v>283</v>
      </c>
      <c r="C26" s="372"/>
      <c r="D26" s="372"/>
      <c r="E26" s="372"/>
      <c r="F26" s="372"/>
      <c r="G26" s="372"/>
      <c r="H26" s="372"/>
      <c r="I26" s="135"/>
      <c r="J26" s="135"/>
      <c r="K26" s="125">
        <f>K21</f>
        <v>1.3061</v>
      </c>
      <c r="L26" s="126">
        <f>ปร.4!L74</f>
        <v>96998.040000000008</v>
      </c>
      <c r="M26" s="124">
        <f>L26*K26</f>
        <v>126689.14004400001</v>
      </c>
      <c r="N26" s="363"/>
    </row>
    <row r="27" spans="1:14" ht="24">
      <c r="A27" s="373"/>
      <c r="B27" s="135" t="s">
        <v>284</v>
      </c>
      <c r="C27" s="372"/>
      <c r="D27" s="372"/>
      <c r="E27" s="372"/>
      <c r="F27" s="372"/>
      <c r="G27" s="372"/>
      <c r="H27" s="372"/>
      <c r="I27" s="135"/>
      <c r="J27" s="135"/>
      <c r="K27" s="125">
        <f>K22</f>
        <v>1.3061</v>
      </c>
      <c r="L27" s="126">
        <f>ปร.4!L164</f>
        <v>6979.7800000000007</v>
      </c>
      <c r="M27" s="124">
        <f>L27*K27</f>
        <v>9116.2906580000017</v>
      </c>
      <c r="N27" s="363"/>
    </row>
    <row r="28" spans="1:14" ht="24">
      <c r="A28" s="135"/>
      <c r="B28" s="135" t="s">
        <v>129</v>
      </c>
      <c r="C28" s="373">
        <f>C23+15</f>
        <v>95</v>
      </c>
      <c r="D28" s="135" t="s">
        <v>130</v>
      </c>
      <c r="E28" s="135"/>
      <c r="F28" s="135"/>
      <c r="G28" s="135"/>
      <c r="H28" s="135"/>
      <c r="I28" s="135"/>
      <c r="J28" s="135"/>
      <c r="K28" s="132"/>
      <c r="L28" s="133"/>
      <c r="M28" s="133"/>
      <c r="N28" s="363"/>
    </row>
    <row r="29" spans="1:14" ht="26.25">
      <c r="A29" s="135"/>
      <c r="B29" s="135"/>
      <c r="C29" s="135"/>
      <c r="D29" s="373"/>
      <c r="E29" s="135"/>
      <c r="F29" s="135"/>
      <c r="G29" s="135"/>
      <c r="H29" s="135"/>
      <c r="I29" s="135"/>
      <c r="J29" s="135"/>
      <c r="K29" s="129" t="s">
        <v>17</v>
      </c>
      <c r="L29" s="130"/>
      <c r="M29" s="131">
        <f>SUM(M26:M28)</f>
        <v>135805.43070200001</v>
      </c>
      <c r="N29" s="365"/>
    </row>
    <row r="30" spans="1:14" ht="24">
      <c r="A30" s="369" t="s">
        <v>135</v>
      </c>
      <c r="B30" s="135" t="s">
        <v>125</v>
      </c>
      <c r="C30" s="370">
        <f>L30</f>
        <v>8.2416925285104123E-2</v>
      </c>
      <c r="D30" s="135" t="s">
        <v>126</v>
      </c>
      <c r="E30" s="135"/>
      <c r="F30" s="135"/>
      <c r="G30" s="135"/>
      <c r="H30" s="135"/>
      <c r="I30" s="135" t="s">
        <v>127</v>
      </c>
      <c r="J30" s="371">
        <v>0.09</v>
      </c>
      <c r="K30" s="119" t="s">
        <v>128</v>
      </c>
      <c r="L30" s="120">
        <f>M34/L5</f>
        <v>8.2416925285104123E-2</v>
      </c>
      <c r="M30" s="121">
        <f>M25+L30</f>
        <v>0.63419451424255024</v>
      </c>
      <c r="N30" s="362" t="str">
        <f>A30</f>
        <v>งวดที่ 6</v>
      </c>
    </row>
    <row r="31" spans="1:14" ht="24">
      <c r="A31" s="373"/>
      <c r="B31" s="135" t="s">
        <v>285</v>
      </c>
      <c r="C31" s="372"/>
      <c r="D31" s="372"/>
      <c r="E31" s="372"/>
      <c r="F31" s="372"/>
      <c r="G31" s="372"/>
      <c r="H31" s="372"/>
      <c r="I31" s="135"/>
      <c r="J31" s="135"/>
      <c r="K31" s="125">
        <f>K26</f>
        <v>1.3061</v>
      </c>
      <c r="L31" s="126">
        <f>ปร.4!L75+ปร.4!L76</f>
        <v>111209.41</v>
      </c>
      <c r="M31" s="124">
        <f>L31*K31</f>
        <v>145250.61040100001</v>
      </c>
      <c r="N31" s="363"/>
    </row>
    <row r="32" spans="1:14" ht="24">
      <c r="A32" s="373"/>
      <c r="B32" s="135" t="s">
        <v>289</v>
      </c>
      <c r="C32" s="372"/>
      <c r="D32" s="372"/>
      <c r="E32" s="372"/>
      <c r="F32" s="372"/>
      <c r="G32" s="372"/>
      <c r="H32" s="372"/>
      <c r="I32" s="135"/>
      <c r="J32" s="135"/>
      <c r="K32" s="125">
        <f>K27</f>
        <v>1.3061</v>
      </c>
      <c r="L32" s="126">
        <f>ปร.4!L164</f>
        <v>6979.7800000000007</v>
      </c>
      <c r="M32" s="124">
        <f>L32*K32</f>
        <v>9116.2906580000017</v>
      </c>
      <c r="N32" s="363"/>
    </row>
    <row r="33" spans="1:14" ht="24">
      <c r="A33" s="135"/>
      <c r="B33" s="135" t="s">
        <v>129</v>
      </c>
      <c r="C33" s="373">
        <f>C28+15</f>
        <v>110</v>
      </c>
      <c r="D33" s="135" t="s">
        <v>130</v>
      </c>
      <c r="E33" s="135"/>
      <c r="F33" s="135"/>
      <c r="G33" s="135"/>
      <c r="H33" s="135"/>
      <c r="I33" s="135"/>
      <c r="J33" s="135"/>
      <c r="K33" s="132"/>
      <c r="L33" s="133"/>
      <c r="M33" s="133"/>
      <c r="N33" s="363"/>
    </row>
    <row r="34" spans="1:14" ht="26.25">
      <c r="A34" s="135"/>
      <c r="B34" s="135"/>
      <c r="C34" s="135"/>
      <c r="D34" s="373"/>
      <c r="E34" s="135"/>
      <c r="F34" s="135"/>
      <c r="G34" s="135"/>
      <c r="H34" s="135"/>
      <c r="I34" s="135"/>
      <c r="J34" s="135"/>
      <c r="K34" s="129" t="s">
        <v>17</v>
      </c>
      <c r="L34" s="130"/>
      <c r="M34" s="131">
        <f>SUM(M31:M33)</f>
        <v>154366.90105900003</v>
      </c>
      <c r="N34" s="365"/>
    </row>
    <row r="35" spans="1:14" ht="24">
      <c r="A35" s="369" t="s">
        <v>136</v>
      </c>
      <c r="B35" s="135" t="s">
        <v>125</v>
      </c>
      <c r="C35" s="370">
        <f>L35</f>
        <v>6.5248599910304336E-2</v>
      </c>
      <c r="D35" s="135" t="s">
        <v>126</v>
      </c>
      <c r="E35" s="135"/>
      <c r="F35" s="135"/>
      <c r="G35" s="135"/>
      <c r="H35" s="135"/>
      <c r="I35" s="135" t="s">
        <v>127</v>
      </c>
      <c r="J35" s="371">
        <v>7.0000000000000007E-2</v>
      </c>
      <c r="K35" s="119" t="s">
        <v>128</v>
      </c>
      <c r="L35" s="120">
        <f>M38/L5</f>
        <v>6.5248599910304336E-2</v>
      </c>
      <c r="M35" s="121">
        <f>M30+L35</f>
        <v>0.69944311415285454</v>
      </c>
      <c r="N35" s="362" t="str">
        <f>A35</f>
        <v>งวดที่ 7</v>
      </c>
    </row>
    <row r="36" spans="1:14" ht="24">
      <c r="A36" s="373"/>
      <c r="B36" s="135" t="s">
        <v>286</v>
      </c>
      <c r="C36" s="372"/>
      <c r="D36" s="372"/>
      <c r="E36" s="372"/>
      <c r="F36" s="372"/>
      <c r="G36" s="372"/>
      <c r="H36" s="372"/>
      <c r="I36" s="135"/>
      <c r="J36" s="135"/>
      <c r="K36" s="125">
        <f>K31</f>
        <v>1.3061</v>
      </c>
      <c r="L36" s="126">
        <f>ปร.4!N65</f>
        <v>93569.12000000001</v>
      </c>
      <c r="M36" s="124">
        <f>L36*K36</f>
        <v>122210.62763200002</v>
      </c>
      <c r="N36" s="363"/>
    </row>
    <row r="37" spans="1:14" ht="24">
      <c r="A37" s="135"/>
      <c r="B37" s="135" t="s">
        <v>129</v>
      </c>
      <c r="C37" s="373">
        <f>C33+15</f>
        <v>125</v>
      </c>
      <c r="D37" s="135" t="s">
        <v>130</v>
      </c>
      <c r="E37" s="135"/>
      <c r="F37" s="135"/>
      <c r="G37" s="135"/>
      <c r="H37" s="135"/>
      <c r="I37" s="135"/>
      <c r="J37" s="135"/>
      <c r="K37" s="132"/>
      <c r="L37" s="133"/>
      <c r="M37" s="133"/>
      <c r="N37" s="363"/>
    </row>
    <row r="38" spans="1:14" ht="26.25">
      <c r="A38" s="135"/>
      <c r="B38" s="135"/>
      <c r="C38" s="135"/>
      <c r="D38" s="373"/>
      <c r="E38" s="135"/>
      <c r="F38" s="135"/>
      <c r="G38" s="135"/>
      <c r="H38" s="135"/>
      <c r="I38" s="135"/>
      <c r="J38" s="135"/>
      <c r="K38" s="129" t="s">
        <v>17</v>
      </c>
      <c r="L38" s="130"/>
      <c r="M38" s="131">
        <f>SUM(M36:M37)</f>
        <v>122210.62763200002</v>
      </c>
      <c r="N38" s="365"/>
    </row>
    <row r="39" spans="1:14" ht="24">
      <c r="A39" s="369" t="s">
        <v>137</v>
      </c>
      <c r="B39" s="135" t="s">
        <v>125</v>
      </c>
      <c r="C39" s="370">
        <f>L39</f>
        <v>6.6365528096102508E-2</v>
      </c>
      <c r="D39" s="135" t="s">
        <v>126</v>
      </c>
      <c r="E39" s="135"/>
      <c r="F39" s="135"/>
      <c r="G39" s="135"/>
      <c r="H39" s="135"/>
      <c r="I39" s="135" t="s">
        <v>127</v>
      </c>
      <c r="J39" s="371">
        <v>7.0000000000000007E-2</v>
      </c>
      <c r="K39" s="119" t="s">
        <v>128</v>
      </c>
      <c r="L39" s="120">
        <f>M43/L5</f>
        <v>6.6365528096102508E-2</v>
      </c>
      <c r="M39" s="121">
        <f>M35+L39</f>
        <v>0.76580864224895706</v>
      </c>
      <c r="N39" s="362" t="str">
        <f>A39</f>
        <v>งวดที่ 8</v>
      </c>
    </row>
    <row r="40" spans="1:14" ht="24">
      <c r="A40" s="373"/>
      <c r="B40" s="135" t="s">
        <v>287</v>
      </c>
      <c r="C40" s="372"/>
      <c r="D40" s="372"/>
      <c r="E40" s="372"/>
      <c r="F40" s="372"/>
      <c r="G40" s="372"/>
      <c r="H40" s="372"/>
      <c r="I40" s="135"/>
      <c r="J40" s="135"/>
      <c r="K40" s="125">
        <f>K36</f>
        <v>1.3061</v>
      </c>
      <c r="L40" s="126">
        <f>ปร.4!N71</f>
        <v>64561.8</v>
      </c>
      <c r="M40" s="124">
        <f>L40*K40</f>
        <v>84324.166980000009</v>
      </c>
      <c r="N40" s="363"/>
    </row>
    <row r="41" spans="1:14" ht="24">
      <c r="A41" s="373"/>
      <c r="B41" s="135" t="s">
        <v>288</v>
      </c>
      <c r="C41" s="372"/>
      <c r="D41" s="372"/>
      <c r="E41" s="372"/>
      <c r="F41" s="372"/>
      <c r="G41" s="372"/>
      <c r="H41" s="372"/>
      <c r="I41" s="135"/>
      <c r="J41" s="135"/>
      <c r="K41" s="125">
        <f>K40</f>
        <v>1.3061</v>
      </c>
      <c r="L41" s="126">
        <f>ปร.4!N80</f>
        <v>30609.039999999997</v>
      </c>
      <c r="M41" s="124">
        <f>L41*K41</f>
        <v>39978.467143999995</v>
      </c>
      <c r="N41" s="363"/>
    </row>
    <row r="42" spans="1:14" ht="24">
      <c r="A42" s="135"/>
      <c r="B42" s="135" t="s">
        <v>129</v>
      </c>
      <c r="C42" s="373">
        <f>C37+15</f>
        <v>140</v>
      </c>
      <c r="D42" s="135" t="s">
        <v>130</v>
      </c>
      <c r="E42" s="135"/>
      <c r="F42" s="135"/>
      <c r="G42" s="135"/>
      <c r="H42" s="135"/>
      <c r="I42" s="135"/>
      <c r="J42" s="135"/>
      <c r="K42" s="132"/>
      <c r="L42" s="133"/>
      <c r="M42" s="133"/>
      <c r="N42" s="363"/>
    </row>
    <row r="43" spans="1:14" ht="26.25">
      <c r="A43" s="135"/>
      <c r="B43" s="135"/>
      <c r="C43" s="135"/>
      <c r="D43" s="373"/>
      <c r="E43" s="135"/>
      <c r="F43" s="135"/>
      <c r="G43" s="135"/>
      <c r="H43" s="135"/>
      <c r="I43" s="135"/>
      <c r="J43" s="135"/>
      <c r="K43" s="129" t="s">
        <v>17</v>
      </c>
      <c r="L43" s="130"/>
      <c r="M43" s="131">
        <f>SUM(M40:M42)</f>
        <v>124302.634124</v>
      </c>
      <c r="N43" s="365"/>
    </row>
    <row r="44" spans="1:14" ht="24">
      <c r="A44" s="369" t="s">
        <v>144</v>
      </c>
      <c r="B44" s="135" t="s">
        <v>125</v>
      </c>
      <c r="C44" s="370">
        <f>L44</f>
        <v>0.10788609145755473</v>
      </c>
      <c r="D44" s="135" t="s">
        <v>126</v>
      </c>
      <c r="E44" s="135"/>
      <c r="F44" s="135"/>
      <c r="G44" s="135"/>
      <c r="H44" s="135"/>
      <c r="I44" s="135" t="s">
        <v>127</v>
      </c>
      <c r="J44" s="371">
        <v>0.12</v>
      </c>
      <c r="K44" s="119" t="s">
        <v>128</v>
      </c>
      <c r="L44" s="120">
        <f>M47/L5</f>
        <v>0.10788609145755473</v>
      </c>
      <c r="M44" s="121">
        <f>M39+L44</f>
        <v>0.87369473370651174</v>
      </c>
      <c r="N44" s="362" t="str">
        <f>A44</f>
        <v>งวดที่ 9</v>
      </c>
    </row>
    <row r="45" spans="1:14" ht="24">
      <c r="A45" s="373"/>
      <c r="B45" s="135" t="s">
        <v>290</v>
      </c>
      <c r="C45" s="372"/>
      <c r="D45" s="372"/>
      <c r="E45" s="372"/>
      <c r="F45" s="372"/>
      <c r="G45" s="372"/>
      <c r="H45" s="372"/>
      <c r="I45" s="135"/>
      <c r="J45" s="135"/>
      <c r="K45" s="125">
        <f>K41</f>
        <v>1.3061</v>
      </c>
      <c r="L45" s="126">
        <f>ปร.4!N130</f>
        <v>154713</v>
      </c>
      <c r="M45" s="124">
        <f>L45*K45</f>
        <v>202070.64930000002</v>
      </c>
      <c r="N45" s="363"/>
    </row>
    <row r="46" spans="1:14" ht="24">
      <c r="A46" s="135"/>
      <c r="B46" s="135" t="s">
        <v>129</v>
      </c>
      <c r="C46" s="373">
        <f>C42+15</f>
        <v>155</v>
      </c>
      <c r="D46" s="135" t="s">
        <v>130</v>
      </c>
      <c r="E46" s="135"/>
      <c r="F46" s="135"/>
      <c r="G46" s="135"/>
      <c r="H46" s="135"/>
      <c r="I46" s="135"/>
      <c r="J46" s="135"/>
      <c r="K46" s="132"/>
      <c r="L46" s="133"/>
      <c r="M46" s="133"/>
      <c r="N46" s="363"/>
    </row>
    <row r="47" spans="1:14" ht="26.25">
      <c r="A47" s="135"/>
      <c r="B47" s="135"/>
      <c r="C47" s="135"/>
      <c r="D47" s="373"/>
      <c r="E47" s="135"/>
      <c r="F47" s="135"/>
      <c r="G47" s="135"/>
      <c r="H47" s="135"/>
      <c r="I47" s="135"/>
      <c r="J47" s="135"/>
      <c r="K47" s="129" t="s">
        <v>17</v>
      </c>
      <c r="L47" s="130"/>
      <c r="M47" s="131">
        <f>SUM(M45:M46)</f>
        <v>202070.64930000002</v>
      </c>
      <c r="N47" s="365"/>
    </row>
    <row r="48" spans="1:14" ht="26.25">
      <c r="A48" s="135"/>
      <c r="B48" s="135"/>
      <c r="C48" s="135"/>
      <c r="D48" s="373"/>
      <c r="E48" s="135"/>
      <c r="F48" s="135"/>
      <c r="G48" s="135"/>
      <c r="H48" s="135"/>
      <c r="I48" s="135"/>
      <c r="J48" s="135"/>
      <c r="K48" s="129" t="s">
        <v>17</v>
      </c>
      <c r="L48" s="130"/>
      <c r="M48" s="131">
        <f>SUM(M45:M47)</f>
        <v>404141.29860000004</v>
      </c>
      <c r="N48" s="365"/>
    </row>
    <row r="49" spans="1:14" ht="24">
      <c r="A49" s="369" t="s">
        <v>145</v>
      </c>
      <c r="B49" s="135" t="s">
        <v>125</v>
      </c>
      <c r="C49" s="370">
        <f>L49</f>
        <v>5.1922530646022425E-2</v>
      </c>
      <c r="D49" s="135" t="s">
        <v>126</v>
      </c>
      <c r="E49" s="135"/>
      <c r="F49" s="135"/>
      <c r="G49" s="135"/>
      <c r="H49" s="135"/>
      <c r="I49" s="135" t="s">
        <v>127</v>
      </c>
      <c r="J49" s="371">
        <v>0.06</v>
      </c>
      <c r="K49" s="119" t="s">
        <v>128</v>
      </c>
      <c r="L49" s="120">
        <f>M54/L5</f>
        <v>5.1922530646022425E-2</v>
      </c>
      <c r="M49" s="121">
        <f>M44+L49</f>
        <v>0.92561726435253422</v>
      </c>
      <c r="N49" s="362" t="str">
        <f>A49</f>
        <v>งวดที่ 10</v>
      </c>
    </row>
    <row r="50" spans="1:14" ht="24">
      <c r="A50" s="373"/>
      <c r="B50" s="135" t="s">
        <v>337</v>
      </c>
      <c r="C50" s="372"/>
      <c r="D50" s="372"/>
      <c r="E50" s="372"/>
      <c r="F50" s="372"/>
      <c r="G50" s="372"/>
      <c r="H50" s="372"/>
      <c r="I50" s="135"/>
      <c r="J50" s="135"/>
      <c r="K50" s="125">
        <f>K45</f>
        <v>1.3061</v>
      </c>
      <c r="L50" s="126">
        <f>ปร.4!N143</f>
        <v>50007</v>
      </c>
      <c r="M50" s="124">
        <f>L50*K50</f>
        <v>65314.142700000004</v>
      </c>
      <c r="N50" s="363"/>
    </row>
    <row r="51" spans="1:14" ht="24">
      <c r="A51" s="373"/>
      <c r="B51" s="135" t="s">
        <v>291</v>
      </c>
      <c r="C51" s="372"/>
      <c r="D51" s="372"/>
      <c r="E51" s="372"/>
      <c r="F51" s="372"/>
      <c r="G51" s="372"/>
      <c r="H51" s="372"/>
      <c r="I51" s="135"/>
      <c r="J51" s="135"/>
      <c r="K51" s="125">
        <f>K50</f>
        <v>1.3061</v>
      </c>
      <c r="L51" s="126">
        <f>ปร.4!N163</f>
        <v>24452</v>
      </c>
      <c r="M51" s="124">
        <f>L51*K51</f>
        <v>31936.7572</v>
      </c>
      <c r="N51" s="363"/>
    </row>
    <row r="52" spans="1:14" ht="24">
      <c r="A52" s="373"/>
      <c r="B52" s="135"/>
      <c r="C52" s="372"/>
      <c r="D52" s="372"/>
      <c r="E52" s="372"/>
      <c r="F52" s="372"/>
      <c r="G52" s="372"/>
      <c r="H52" s="372"/>
      <c r="I52" s="135"/>
      <c r="J52" s="135"/>
      <c r="K52" s="125"/>
      <c r="L52" s="126"/>
      <c r="M52" s="124"/>
      <c r="N52" s="363"/>
    </row>
    <row r="53" spans="1:14" ht="24">
      <c r="A53" s="135"/>
      <c r="B53" s="135" t="s">
        <v>129</v>
      </c>
      <c r="C53" s="373">
        <f>C46+15</f>
        <v>170</v>
      </c>
      <c r="D53" s="135" t="s">
        <v>130</v>
      </c>
      <c r="E53" s="135"/>
      <c r="F53" s="135"/>
      <c r="G53" s="135"/>
      <c r="H53" s="135"/>
      <c r="I53" s="135"/>
      <c r="J53" s="135"/>
      <c r="K53" s="132"/>
      <c r="L53" s="133"/>
      <c r="M53" s="133"/>
      <c r="N53" s="363"/>
    </row>
    <row r="54" spans="1:14" ht="26.25">
      <c r="A54" s="135"/>
      <c r="B54" s="135"/>
      <c r="C54" s="135"/>
      <c r="D54" s="373"/>
      <c r="E54" s="135"/>
      <c r="F54" s="135"/>
      <c r="G54" s="135"/>
      <c r="H54" s="135"/>
      <c r="I54" s="135"/>
      <c r="J54" s="135"/>
      <c r="K54" s="129" t="s">
        <v>17</v>
      </c>
      <c r="L54" s="130"/>
      <c r="M54" s="131">
        <f>SUM(M50:M53)</f>
        <v>97250.899900000004</v>
      </c>
      <c r="N54" s="365"/>
    </row>
    <row r="55" spans="1:14" ht="24">
      <c r="A55" s="369" t="s">
        <v>294</v>
      </c>
      <c r="B55" s="135" t="s">
        <v>125</v>
      </c>
      <c r="C55" s="370">
        <f>100%-M55</f>
        <v>8.3914664604753608E-2</v>
      </c>
      <c r="D55" s="135" t="s">
        <v>126</v>
      </c>
      <c r="E55" s="135"/>
      <c r="F55" s="135"/>
      <c r="G55" s="135"/>
      <c r="H55" s="135"/>
      <c r="I55" s="135" t="s">
        <v>127</v>
      </c>
      <c r="J55" s="371">
        <v>0.11</v>
      </c>
      <c r="K55" s="119" t="s">
        <v>128</v>
      </c>
      <c r="L55" s="120">
        <f>M60/L5</f>
        <v>4.2390601688734653E-2</v>
      </c>
      <c r="M55" s="121">
        <f>M44+L55</f>
        <v>0.91608533539524639</v>
      </c>
      <c r="N55" s="362" t="str">
        <f>A55</f>
        <v>งวดที่ 11</v>
      </c>
    </row>
    <row r="56" spans="1:14" ht="24">
      <c r="A56" s="373"/>
      <c r="B56" s="135" t="s">
        <v>292</v>
      </c>
      <c r="C56" s="372"/>
      <c r="D56" s="372"/>
      <c r="E56" s="372"/>
      <c r="F56" s="372"/>
      <c r="G56" s="372"/>
      <c r="H56" s="372"/>
      <c r="I56" s="135"/>
      <c r="J56" s="135"/>
      <c r="K56" s="125">
        <f>K36</f>
        <v>1.3061</v>
      </c>
      <c r="L56" s="126">
        <f>ปร.4!L166+ปร.4!L167+ปร.4!L168</f>
        <v>60789.83</v>
      </c>
      <c r="M56" s="124">
        <f>L56*K56</f>
        <v>79397.596963000004</v>
      </c>
      <c r="N56" s="363"/>
    </row>
    <row r="57" spans="1:14" ht="24">
      <c r="A57" s="373"/>
      <c r="B57" s="135" t="s">
        <v>138</v>
      </c>
      <c r="C57" s="372"/>
      <c r="D57" s="372"/>
      <c r="E57" s="372"/>
      <c r="F57" s="372"/>
      <c r="G57" s="372"/>
      <c r="H57" s="372"/>
      <c r="I57" s="135"/>
      <c r="J57" s="135"/>
      <c r="K57" s="125"/>
      <c r="L57" s="126"/>
      <c r="M57" s="124"/>
      <c r="N57" s="363"/>
    </row>
    <row r="58" spans="1:14" ht="24">
      <c r="A58" s="373"/>
      <c r="B58" s="135" t="s">
        <v>139</v>
      </c>
      <c r="C58" s="372"/>
      <c r="D58" s="372"/>
      <c r="E58" s="372"/>
      <c r="F58" s="372"/>
      <c r="G58" s="372"/>
      <c r="H58" s="372"/>
      <c r="I58" s="135"/>
      <c r="J58" s="135"/>
      <c r="K58" s="125"/>
      <c r="L58" s="126"/>
      <c r="M58" s="124"/>
      <c r="N58" s="363"/>
    </row>
    <row r="59" spans="1:14" ht="24">
      <c r="A59" s="135"/>
      <c r="B59" s="135" t="s">
        <v>129</v>
      </c>
      <c r="C59" s="373">
        <f>C53+20</f>
        <v>190</v>
      </c>
      <c r="D59" s="135" t="s">
        <v>130</v>
      </c>
      <c r="E59" s="135"/>
      <c r="F59" s="135"/>
      <c r="G59" s="135"/>
      <c r="H59" s="135"/>
      <c r="I59" s="135"/>
      <c r="J59" s="135"/>
      <c r="K59" s="132"/>
      <c r="L59" s="133"/>
      <c r="M59" s="133"/>
      <c r="N59" s="363"/>
    </row>
    <row r="60" spans="1:14" ht="26.25">
      <c r="A60" s="135"/>
      <c r="B60" s="135"/>
      <c r="C60" s="135"/>
      <c r="D60" s="373"/>
      <c r="E60" s="135"/>
      <c r="F60" s="135"/>
      <c r="G60" s="135"/>
      <c r="H60" s="135"/>
      <c r="I60" s="135"/>
      <c r="J60" s="371">
        <f>SUM(J7:J59)</f>
        <v>1.0000000000000002</v>
      </c>
      <c r="K60" s="129" t="s">
        <v>17</v>
      </c>
      <c r="L60" s="130"/>
      <c r="M60" s="134">
        <f>SUM(M56:M59)</f>
        <v>79397.596963000004</v>
      </c>
      <c r="N60" s="365"/>
    </row>
    <row r="61" spans="1:14" ht="26.25">
      <c r="A61" s="374" t="s">
        <v>140</v>
      </c>
      <c r="B61" s="374" t="s">
        <v>141</v>
      </c>
      <c r="C61" s="374"/>
      <c r="D61" s="375"/>
      <c r="E61" s="374"/>
      <c r="F61" s="374"/>
      <c r="G61" s="374"/>
      <c r="H61" s="374"/>
      <c r="I61" s="374"/>
      <c r="J61" s="371"/>
      <c r="K61" s="135"/>
      <c r="L61" s="136"/>
      <c r="M61" s="128"/>
      <c r="N61" s="124"/>
    </row>
    <row r="62" spans="1:14" ht="24">
      <c r="A62" s="135" t="s">
        <v>142</v>
      </c>
      <c r="B62" s="376"/>
      <c r="C62" s="376"/>
      <c r="D62" s="376"/>
      <c r="E62" s="376"/>
      <c r="F62" s="376"/>
      <c r="G62" s="376"/>
      <c r="H62" s="376"/>
      <c r="I62" s="376"/>
    </row>
    <row r="63" spans="1:14" ht="24">
      <c r="A63" s="135"/>
      <c r="B63" s="376"/>
      <c r="C63" s="376"/>
      <c r="D63" s="376"/>
      <c r="E63" s="376"/>
      <c r="F63" s="376"/>
      <c r="G63" s="376"/>
      <c r="H63" s="376"/>
      <c r="I63" s="376"/>
    </row>
    <row r="64" spans="1:14" ht="24">
      <c r="A64" s="135"/>
      <c r="B64" s="376"/>
      <c r="C64" s="376"/>
      <c r="D64" s="376"/>
      <c r="E64" s="376"/>
      <c r="F64" s="376"/>
      <c r="G64" s="376"/>
      <c r="H64" s="376"/>
      <c r="I64" s="376"/>
    </row>
    <row r="65" spans="1:11" ht="24">
      <c r="A65" s="378" t="s">
        <v>293</v>
      </c>
      <c r="B65" s="378"/>
      <c r="C65" s="378"/>
      <c r="D65" s="378"/>
      <c r="E65" s="378"/>
      <c r="F65" s="378"/>
      <c r="G65" s="378"/>
      <c r="H65" s="378"/>
      <c r="I65" s="378"/>
      <c r="K65" s="377"/>
    </row>
    <row r="66" spans="1:11" ht="24">
      <c r="A66" s="378" t="s">
        <v>295</v>
      </c>
      <c r="B66" s="378"/>
      <c r="C66" s="378"/>
      <c r="D66" s="378"/>
      <c r="E66" s="378"/>
      <c r="F66" s="378"/>
      <c r="G66" s="378"/>
      <c r="H66" s="378"/>
      <c r="I66" s="378"/>
    </row>
    <row r="67" spans="1:11" ht="24">
      <c r="A67" s="378" t="s">
        <v>296</v>
      </c>
      <c r="B67" s="378"/>
      <c r="C67" s="378"/>
      <c r="D67" s="378"/>
      <c r="E67" s="378"/>
      <c r="F67" s="378"/>
      <c r="G67" s="378"/>
      <c r="H67" s="378"/>
      <c r="I67" s="378"/>
    </row>
    <row r="68" spans="1:11" ht="24">
      <c r="A68" s="378"/>
      <c r="B68" s="378"/>
      <c r="C68" s="378"/>
      <c r="D68" s="378"/>
      <c r="E68" s="378"/>
      <c r="F68" s="378"/>
      <c r="G68" s="378"/>
      <c r="H68" s="378"/>
      <c r="I68" s="378"/>
    </row>
    <row r="69" spans="1:11" ht="24">
      <c r="A69" s="378"/>
      <c r="B69" s="378"/>
      <c r="C69" s="378"/>
      <c r="D69" s="378"/>
      <c r="E69" s="378"/>
      <c r="F69" s="378"/>
      <c r="G69" s="378"/>
      <c r="H69" s="378"/>
      <c r="I69" s="378"/>
    </row>
    <row r="70" spans="1:11" ht="24">
      <c r="A70" s="378"/>
      <c r="B70" s="378"/>
      <c r="C70" s="378"/>
      <c r="D70" s="378"/>
      <c r="E70" s="378"/>
      <c r="F70" s="378"/>
      <c r="G70" s="378"/>
      <c r="H70" s="378"/>
      <c r="I70" s="378"/>
    </row>
    <row r="71" spans="1:11" ht="24">
      <c r="A71" s="378"/>
      <c r="B71" s="378"/>
      <c r="C71" s="378"/>
      <c r="D71" s="378"/>
      <c r="E71" s="378"/>
      <c r="F71" s="378"/>
      <c r="G71" s="378"/>
      <c r="H71" s="378"/>
      <c r="I71" s="378"/>
    </row>
    <row r="72" spans="1:11" ht="24">
      <c r="A72" s="378"/>
      <c r="B72" s="378"/>
      <c r="C72" s="378"/>
      <c r="D72" s="378"/>
      <c r="E72" s="378"/>
      <c r="F72" s="378"/>
      <c r="G72" s="378"/>
      <c r="H72" s="378"/>
      <c r="I72" s="378"/>
    </row>
    <row r="73" spans="1:11" ht="24">
      <c r="A73" s="378"/>
      <c r="B73" s="378"/>
      <c r="C73" s="378"/>
      <c r="D73" s="378"/>
      <c r="E73" s="378"/>
      <c r="F73" s="378"/>
      <c r="G73" s="378"/>
      <c r="H73" s="378"/>
      <c r="I73" s="378"/>
    </row>
    <row r="74" spans="1:11" ht="24">
      <c r="A74" s="378"/>
      <c r="B74" s="378"/>
      <c r="C74" s="378"/>
      <c r="D74" s="378"/>
      <c r="E74" s="378"/>
      <c r="F74" s="378"/>
      <c r="G74" s="378"/>
      <c r="H74" s="378"/>
      <c r="I74" s="378"/>
    </row>
    <row r="75" spans="1:11" ht="24">
      <c r="A75" s="378"/>
      <c r="B75" s="378"/>
      <c r="C75" s="378"/>
      <c r="D75" s="378"/>
      <c r="E75" s="378"/>
      <c r="F75" s="378"/>
      <c r="G75" s="378"/>
      <c r="H75" s="378"/>
      <c r="I75" s="378"/>
    </row>
  </sheetData>
  <mergeCells count="15">
    <mergeCell ref="A1:I1"/>
    <mergeCell ref="A67:I67"/>
    <mergeCell ref="A68:I68"/>
    <mergeCell ref="A69:I69"/>
    <mergeCell ref="A70:I70"/>
    <mergeCell ref="K2:S2"/>
    <mergeCell ref="K3:S3"/>
    <mergeCell ref="A5:I5"/>
    <mergeCell ref="A65:I65"/>
    <mergeCell ref="A66:I66"/>
    <mergeCell ref="A71:I71"/>
    <mergeCell ref="A72:I72"/>
    <mergeCell ref="A73:I73"/>
    <mergeCell ref="A74:I74"/>
    <mergeCell ref="A75:I75"/>
  </mergeCells>
  <pageMargins left="0.70866141732283472" right="0.70866141732283472" top="0.94488188976377963" bottom="0.74803149606299213" header="0.31496062992125984" footer="0.31496062992125984"/>
  <pageSetup paperSize="9" scale="84" orientation="portrait" r:id="rId1"/>
  <headerFooter>
    <oddHeader>หน้าที่ &amp;P</oddHeader>
  </headerFooter>
  <rowBreaks count="1" manualBreakCount="1">
    <brk id="34" max="8" man="1"/>
  </rowBreaks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8"/>
  <sheetViews>
    <sheetView view="pageBreakPreview" topLeftCell="A13" zoomScaleSheetLayoutView="100" workbookViewId="0">
      <selection activeCell="F11" sqref="F11"/>
    </sheetView>
  </sheetViews>
  <sheetFormatPr defaultColWidth="18.85546875" defaultRowHeight="15"/>
  <cols>
    <col min="1" max="1" width="8.28515625" style="290" customWidth="1"/>
    <col min="2" max="2" width="28.42578125" style="290" customWidth="1"/>
    <col min="3" max="3" width="11.7109375" style="290" customWidth="1"/>
    <col min="4" max="4" width="17.85546875" style="290" customWidth="1"/>
    <col min="5" max="5" width="9.7109375" style="290" customWidth="1"/>
    <col min="6" max="6" width="15.5703125" style="290" customWidth="1"/>
    <col min="7" max="7" width="16.7109375" style="290" customWidth="1"/>
    <col min="8" max="16384" width="18.85546875" style="290"/>
  </cols>
  <sheetData>
    <row r="1" spans="1:11" ht="27">
      <c r="A1" s="383" t="s">
        <v>304</v>
      </c>
      <c r="B1" s="383"/>
      <c r="C1" s="383"/>
      <c r="D1" s="383"/>
      <c r="E1" s="383"/>
      <c r="F1" s="383"/>
      <c r="G1" s="383"/>
    </row>
    <row r="2" spans="1:11" ht="21" customHeight="1" thickBot="1">
      <c r="A2" s="388" t="s">
        <v>303</v>
      </c>
      <c r="B2" s="388"/>
      <c r="C2" s="388"/>
      <c r="D2" s="388"/>
      <c r="E2" s="388"/>
      <c r="F2" s="388"/>
      <c r="G2" s="388"/>
    </row>
    <row r="3" spans="1:11" ht="11.25" customHeight="1">
      <c r="A3" s="291"/>
      <c r="B3" s="291"/>
      <c r="C3" s="392"/>
      <c r="D3" s="392"/>
      <c r="E3" s="392"/>
      <c r="F3" s="392"/>
      <c r="G3" s="291"/>
    </row>
    <row r="4" spans="1:11" ht="21" customHeight="1">
      <c r="A4" s="292"/>
      <c r="B4" s="293" t="s">
        <v>60</v>
      </c>
      <c r="C4" s="294" t="s">
        <v>305</v>
      </c>
      <c r="D4" s="294"/>
      <c r="E4" s="294"/>
      <c r="F4" s="294"/>
      <c r="G4" s="292"/>
    </row>
    <row r="5" spans="1:11" ht="21.75">
      <c r="A5" s="202"/>
      <c r="B5" s="295" t="s">
        <v>88</v>
      </c>
      <c r="C5" s="389" t="s">
        <v>299</v>
      </c>
      <c r="D5" s="389"/>
      <c r="E5" s="389"/>
      <c r="F5" s="389"/>
      <c r="G5" s="296"/>
    </row>
    <row r="6" spans="1:11" ht="21.75">
      <c r="A6" s="202"/>
      <c r="B6" s="179" t="s">
        <v>11</v>
      </c>
      <c r="C6" s="389" t="s">
        <v>306</v>
      </c>
      <c r="D6" s="389"/>
      <c r="E6" s="389"/>
      <c r="F6" s="389"/>
      <c r="G6" s="295"/>
    </row>
    <row r="7" spans="1:11" ht="21.75">
      <c r="A7" s="202"/>
      <c r="B7" s="179" t="s">
        <v>89</v>
      </c>
      <c r="C7" s="389" t="s">
        <v>307</v>
      </c>
      <c r="D7" s="389"/>
      <c r="E7" s="389"/>
      <c r="F7" s="389"/>
      <c r="G7" s="295"/>
    </row>
    <row r="8" spans="1:11" ht="21.75">
      <c r="A8" s="297"/>
      <c r="B8" s="298" t="s">
        <v>90</v>
      </c>
      <c r="C8" s="394" t="str">
        <f>ปร.4!L2</f>
        <v>057 เพกา</v>
      </c>
      <c r="D8" s="389"/>
      <c r="E8" s="389"/>
      <c r="F8" s="389"/>
      <c r="G8" s="295"/>
    </row>
    <row r="9" spans="1:11" ht="21.75">
      <c r="A9" s="297"/>
      <c r="B9" s="299" t="s">
        <v>91</v>
      </c>
      <c r="C9" s="300"/>
      <c r="D9" s="300" t="s">
        <v>1</v>
      </c>
      <c r="E9" s="300">
        <v>7</v>
      </c>
      <c r="F9" s="300" t="s">
        <v>63</v>
      </c>
      <c r="G9" s="295"/>
    </row>
    <row r="10" spans="1:11" ht="21.75">
      <c r="A10" s="297"/>
      <c r="B10" s="299" t="s">
        <v>275</v>
      </c>
      <c r="C10" s="397" t="s">
        <v>326</v>
      </c>
      <c r="D10" s="397"/>
      <c r="E10" s="300"/>
      <c r="F10" s="300"/>
      <c r="G10" s="295"/>
    </row>
    <row r="11" spans="1:11" ht="21.75">
      <c r="A11" s="297"/>
      <c r="B11" s="298" t="s">
        <v>92</v>
      </c>
      <c r="C11" s="301">
        <v>4</v>
      </c>
      <c r="D11" s="300" t="s">
        <v>340</v>
      </c>
      <c r="E11" s="300" t="s">
        <v>93</v>
      </c>
      <c r="F11" s="300">
        <v>2568</v>
      </c>
      <c r="G11" s="295"/>
    </row>
    <row r="12" spans="1:11" ht="22.5" thickBot="1">
      <c r="A12" s="302"/>
      <c r="B12" s="303"/>
      <c r="C12" s="303"/>
      <c r="D12" s="304"/>
      <c r="E12" s="304"/>
      <c r="F12" s="303"/>
      <c r="G12" s="305"/>
    </row>
    <row r="13" spans="1:11" ht="39.75" customHeight="1" thickTop="1" thickBot="1">
      <c r="A13" s="153" t="s">
        <v>6</v>
      </c>
      <c r="B13" s="395" t="s">
        <v>0</v>
      </c>
      <c r="C13" s="396"/>
      <c r="D13" s="153" t="s">
        <v>12</v>
      </c>
      <c r="E13" s="153" t="s">
        <v>9</v>
      </c>
      <c r="F13" s="153" t="s">
        <v>13</v>
      </c>
      <c r="G13" s="306" t="s">
        <v>3</v>
      </c>
    </row>
    <row r="14" spans="1:11" ht="22.5" thickTop="1">
      <c r="A14" s="307">
        <v>1</v>
      </c>
      <c r="B14" s="386" t="s">
        <v>60</v>
      </c>
      <c r="C14" s="387"/>
      <c r="D14" s="308">
        <f>ปร.4!L20</f>
        <v>1434094.860665</v>
      </c>
      <c r="E14" s="309">
        <f>'factor F'!U11</f>
        <v>1.3061</v>
      </c>
      <c r="F14" s="310">
        <f>D14*E14</f>
        <v>1873071.2975145567</v>
      </c>
      <c r="G14" s="311"/>
      <c r="I14" s="211"/>
      <c r="J14" s="211"/>
      <c r="K14" s="211"/>
    </row>
    <row r="15" spans="1:11" ht="21.75">
      <c r="A15" s="312">
        <v>2</v>
      </c>
      <c r="B15" s="390" t="s">
        <v>94</v>
      </c>
      <c r="C15" s="391"/>
      <c r="D15" s="313"/>
      <c r="E15" s="314"/>
      <c r="F15" s="315"/>
      <c r="G15" s="316"/>
      <c r="I15" s="211"/>
      <c r="J15" s="211"/>
      <c r="K15" s="211"/>
    </row>
    <row r="16" spans="1:11" ht="21.75">
      <c r="A16" s="312">
        <v>3</v>
      </c>
      <c r="B16" s="390" t="s">
        <v>95</v>
      </c>
      <c r="C16" s="391"/>
      <c r="D16" s="317"/>
      <c r="E16" s="314"/>
      <c r="F16" s="315"/>
      <c r="G16" s="316"/>
      <c r="H16" s="318" t="s">
        <v>6</v>
      </c>
    </row>
    <row r="17" spans="1:11" ht="21.75">
      <c r="A17" s="312">
        <v>4</v>
      </c>
      <c r="B17" s="390" t="s">
        <v>96</v>
      </c>
      <c r="C17" s="391"/>
      <c r="D17" s="178"/>
      <c r="E17" s="178"/>
      <c r="F17" s="315"/>
      <c r="G17" s="316"/>
      <c r="I17" s="319"/>
    </row>
    <row r="18" spans="1:11" ht="21.75">
      <c r="A18" s="312"/>
      <c r="B18" s="320" t="s">
        <v>97</v>
      </c>
      <c r="C18" s="180"/>
      <c r="D18" s="178"/>
      <c r="E18" s="178"/>
      <c r="F18" s="315"/>
      <c r="G18" s="316"/>
      <c r="I18" s="319"/>
    </row>
    <row r="19" spans="1:11" ht="21.75">
      <c r="A19" s="321"/>
      <c r="B19" s="322" t="s">
        <v>98</v>
      </c>
      <c r="C19" s="323">
        <v>0</v>
      </c>
      <c r="D19" s="178"/>
      <c r="E19" s="178"/>
      <c r="F19" s="315"/>
      <c r="G19" s="316"/>
      <c r="I19" s="319"/>
    </row>
    <row r="20" spans="1:11" ht="21.75">
      <c r="A20" s="312"/>
      <c r="B20" s="322" t="s">
        <v>99</v>
      </c>
      <c r="C20" s="323">
        <v>0</v>
      </c>
      <c r="D20" s="219"/>
      <c r="E20" s="219"/>
      <c r="F20" s="324"/>
      <c r="G20" s="316"/>
      <c r="I20" s="319"/>
    </row>
    <row r="21" spans="1:11" ht="21.75">
      <c r="A21" s="312"/>
      <c r="B21" s="322" t="s">
        <v>100</v>
      </c>
      <c r="C21" s="323">
        <v>7.0000000000000007E-2</v>
      </c>
      <c r="D21" s="219"/>
      <c r="E21" s="219"/>
      <c r="F21" s="324"/>
      <c r="G21" s="316"/>
      <c r="I21" s="319"/>
    </row>
    <row r="22" spans="1:11" ht="21.75">
      <c r="A22" s="325"/>
      <c r="B22" s="326" t="s">
        <v>101</v>
      </c>
      <c r="C22" s="323">
        <v>7.0000000000000007E-2</v>
      </c>
      <c r="D22" s="327"/>
      <c r="E22" s="327"/>
      <c r="F22" s="328"/>
      <c r="G22" s="329"/>
      <c r="I22" s="319"/>
    </row>
    <row r="23" spans="1:11" ht="21.75">
      <c r="A23" s="330" t="s">
        <v>8</v>
      </c>
      <c r="B23" s="331" t="s">
        <v>102</v>
      </c>
      <c r="C23" s="332"/>
      <c r="D23" s="333"/>
      <c r="E23" s="333"/>
      <c r="F23" s="334">
        <f>SUM(F14:F22)</f>
        <v>1873071.2975145567</v>
      </c>
      <c r="G23" s="335"/>
    </row>
    <row r="24" spans="1:11" ht="24.75" thickBot="1">
      <c r="A24" s="161"/>
      <c r="B24" s="336" t="s">
        <v>103</v>
      </c>
      <c r="C24" s="337"/>
      <c r="D24" s="179"/>
      <c r="E24" s="179"/>
      <c r="F24" s="338">
        <f>ROUNDDOWN(F23,-3)</f>
        <v>1873000</v>
      </c>
      <c r="G24" s="339"/>
      <c r="I24" s="340" t="s">
        <v>6</v>
      </c>
      <c r="K24" s="290" t="s">
        <v>6</v>
      </c>
    </row>
    <row r="25" spans="1:11" ht="24.75" customHeight="1" thickTop="1">
      <c r="A25" s="341"/>
      <c r="B25" s="342" t="s">
        <v>104</v>
      </c>
      <c r="C25" s="393" t="str">
        <f>" ( "&amp;BAHTTEXT(F24)&amp;" ) "</f>
        <v xml:space="preserve"> ( หนึ่งล้านแปดแสนเจ็ดหมื่นสามพันบาทถ้วน ) </v>
      </c>
      <c r="D25" s="393"/>
      <c r="E25" s="393"/>
      <c r="F25" s="393"/>
      <c r="G25" s="343" t="s">
        <v>6</v>
      </c>
    </row>
    <row r="26" spans="1:11" ht="24.75" customHeight="1">
      <c r="A26" s="344"/>
      <c r="B26" s="345" t="s">
        <v>105</v>
      </c>
      <c r="C26" s="346">
        <v>0</v>
      </c>
      <c r="D26" s="345" t="s">
        <v>106</v>
      </c>
      <c r="E26" s="347"/>
      <c r="F26" s="332"/>
      <c r="G26" s="332"/>
    </row>
    <row r="27" spans="1:11" ht="24.75" customHeight="1">
      <c r="A27" s="348"/>
      <c r="B27" s="342" t="s">
        <v>107</v>
      </c>
      <c r="C27" s="349">
        <v>0</v>
      </c>
      <c r="D27" s="342" t="s">
        <v>108</v>
      </c>
      <c r="E27" s="350"/>
      <c r="F27" s="351"/>
      <c r="G27" s="351"/>
    </row>
    <row r="28" spans="1:11" ht="24.75" customHeight="1">
      <c r="A28" s="398" t="s">
        <v>334</v>
      </c>
      <c r="B28" s="398"/>
      <c r="C28" s="398"/>
      <c r="D28" s="398"/>
      <c r="E28" s="398"/>
      <c r="F28" s="398"/>
      <c r="G28" s="398"/>
    </row>
    <row r="29" spans="1:11" ht="24.75" customHeight="1">
      <c r="A29" s="148" t="s">
        <v>338</v>
      </c>
      <c r="B29" s="144"/>
      <c r="C29" s="144"/>
      <c r="D29" s="144"/>
      <c r="E29" s="144"/>
      <c r="F29" s="144"/>
      <c r="G29" s="142"/>
    </row>
    <row r="30" spans="1:11" ht="24.75" customHeight="1">
      <c r="A30" s="148" t="s">
        <v>339</v>
      </c>
      <c r="B30" s="144"/>
      <c r="C30" s="144"/>
      <c r="D30" s="144"/>
      <c r="E30" s="144"/>
      <c r="F30" s="144"/>
      <c r="G30" s="142"/>
    </row>
    <row r="31" spans="1:11" ht="24.75" customHeight="1">
      <c r="A31" s="148"/>
      <c r="B31" s="144"/>
      <c r="C31" s="144"/>
      <c r="D31" s="144"/>
      <c r="E31" s="144"/>
      <c r="F31" s="144"/>
      <c r="G31" s="142"/>
    </row>
    <row r="32" spans="1:11" ht="21.75">
      <c r="A32" s="352"/>
      <c r="B32" s="353"/>
      <c r="C32" s="354" t="s">
        <v>275</v>
      </c>
      <c r="D32" s="385"/>
      <c r="E32" s="385"/>
      <c r="F32" s="355" t="s">
        <v>327</v>
      </c>
      <c r="G32" s="352"/>
    </row>
    <row r="33" spans="1:8" ht="21.75">
      <c r="A33" s="356"/>
      <c r="B33" s="357"/>
      <c r="C33" s="137" t="s">
        <v>57</v>
      </c>
      <c r="D33" s="384" t="s">
        <v>329</v>
      </c>
      <c r="E33" s="384"/>
      <c r="F33" s="352"/>
      <c r="G33" s="352"/>
      <c r="H33" s="142"/>
    </row>
    <row r="34" spans="1:8" ht="21.75">
      <c r="A34" s="356"/>
      <c r="B34" s="357"/>
      <c r="C34" s="137"/>
      <c r="D34" s="382" t="s">
        <v>330</v>
      </c>
      <c r="E34" s="382"/>
      <c r="F34" s="352"/>
      <c r="G34" s="352"/>
      <c r="H34" s="142"/>
    </row>
    <row r="35" spans="1:8" ht="21.75">
      <c r="A35" s="356"/>
      <c r="B35" s="357"/>
      <c r="C35" s="358"/>
      <c r="D35" s="358"/>
      <c r="E35" s="358"/>
      <c r="F35" s="352"/>
      <c r="G35" s="359"/>
      <c r="H35" s="142"/>
    </row>
    <row r="36" spans="1:8" ht="21.75">
      <c r="A36" s="142"/>
      <c r="C36" s="354"/>
      <c r="D36" s="385"/>
      <c r="E36" s="385"/>
      <c r="F36" s="355" t="s">
        <v>328</v>
      </c>
    </row>
    <row r="37" spans="1:8" ht="21.75">
      <c r="A37" s="142"/>
      <c r="C37" s="137"/>
      <c r="D37" s="384" t="s">
        <v>297</v>
      </c>
      <c r="E37" s="384"/>
      <c r="F37" s="352"/>
    </row>
    <row r="38" spans="1:8" ht="21.75">
      <c r="A38" s="142"/>
      <c r="C38" s="137"/>
      <c r="D38" s="382" t="s">
        <v>331</v>
      </c>
      <c r="E38" s="382"/>
      <c r="F38" s="352"/>
    </row>
    <row r="39" spans="1:8" ht="21.75">
      <c r="A39" s="142"/>
    </row>
    <row r="40" spans="1:8" ht="21.75">
      <c r="C40" s="354"/>
      <c r="D40" s="385"/>
      <c r="E40" s="385"/>
      <c r="F40" s="355" t="s">
        <v>328</v>
      </c>
    </row>
    <row r="41" spans="1:8" ht="21.75">
      <c r="C41" s="137" t="s">
        <v>57</v>
      </c>
      <c r="D41" s="382" t="s">
        <v>332</v>
      </c>
      <c r="E41" s="382"/>
      <c r="F41" s="352"/>
    </row>
    <row r="42" spans="1:8" ht="21.75">
      <c r="C42" s="358"/>
      <c r="D42" s="382" t="s">
        <v>333</v>
      </c>
      <c r="E42" s="382"/>
      <c r="F42" s="358"/>
    </row>
    <row r="44" spans="1:8" ht="23.25" customHeight="1"/>
    <row r="47" spans="1:8" s="142" customFormat="1" ht="21.75"/>
    <row r="48" spans="1:8" s="142" customFormat="1" ht="21.75"/>
    <row r="49" spans="1:2" s="142" customFormat="1" ht="21.75"/>
    <row r="50" spans="1:2" s="149" customFormat="1" ht="21.75"/>
    <row r="51" spans="1:2" s="149" customFormat="1" ht="21.75"/>
    <row r="58" spans="1:2">
      <c r="B58" s="360"/>
    </row>
    <row r="59" spans="1:2">
      <c r="B59" s="360"/>
    </row>
    <row r="64" spans="1:2" s="142" customFormat="1" ht="21.75">
      <c r="A64" s="290"/>
    </row>
    <row r="65" spans="1:1" s="142" customFormat="1" ht="21.75">
      <c r="A65" s="290"/>
    </row>
    <row r="66" spans="1:1" s="142" customFormat="1" ht="21.75">
      <c r="A66" s="290"/>
    </row>
    <row r="67" spans="1:1" s="142" customFormat="1" ht="21.75">
      <c r="A67" s="290"/>
    </row>
    <row r="68" spans="1:1" s="142" customFormat="1" ht="21.75">
      <c r="A68" s="290"/>
    </row>
    <row r="69" spans="1:1" s="142" customFormat="1" ht="21.75">
      <c r="A69" s="290"/>
    </row>
    <row r="70" spans="1:1" s="142" customFormat="1" ht="21.75">
      <c r="A70" s="290"/>
    </row>
    <row r="71" spans="1:1" s="142" customFormat="1" ht="21.75">
      <c r="A71" s="290"/>
    </row>
    <row r="72" spans="1:1" s="142" customFormat="1" ht="21.75">
      <c r="A72" s="290"/>
    </row>
    <row r="73" spans="1:1" s="142" customFormat="1" ht="21.75">
      <c r="A73" s="290"/>
    </row>
    <row r="74" spans="1:1" s="142" customFormat="1" ht="21.75">
      <c r="A74" s="290"/>
    </row>
    <row r="75" spans="1:1" s="142" customFormat="1" ht="21.75">
      <c r="A75" s="290"/>
    </row>
    <row r="76" spans="1:1" s="142" customFormat="1" ht="21.75">
      <c r="A76" s="290"/>
    </row>
    <row r="77" spans="1:1" s="142" customFormat="1" ht="21.75">
      <c r="A77" s="290"/>
    </row>
    <row r="78" spans="1:1" s="142" customFormat="1" ht="21.75">
      <c r="A78" s="290"/>
    </row>
    <row r="79" spans="1:1" s="142" customFormat="1" ht="21.75">
      <c r="A79" s="290"/>
    </row>
    <row r="80" spans="1:1" s="142" customFormat="1" ht="21.75">
      <c r="A80" s="290"/>
    </row>
    <row r="81" spans="1:3" s="142" customFormat="1" ht="21.75">
      <c r="A81" s="290"/>
      <c r="B81" s="290"/>
      <c r="C81" s="290"/>
    </row>
    <row r="82" spans="1:3" s="142" customFormat="1" ht="21.75">
      <c r="A82" s="290"/>
      <c r="B82" s="290"/>
      <c r="C82" s="290"/>
    </row>
    <row r="83" spans="1:3" s="142" customFormat="1" ht="21.75">
      <c r="A83" s="290"/>
      <c r="B83" s="290"/>
      <c r="C83" s="290"/>
    </row>
    <row r="84" spans="1:3" s="149" customFormat="1" ht="21.75">
      <c r="A84" s="290"/>
      <c r="B84" s="290"/>
      <c r="C84" s="290"/>
    </row>
    <row r="85" spans="1:3" s="149" customFormat="1" ht="21.75">
      <c r="A85" s="290"/>
      <c r="B85" s="290"/>
      <c r="C85" s="290"/>
    </row>
    <row r="86" spans="1:3" s="149" customFormat="1" ht="21.75">
      <c r="A86" s="290"/>
      <c r="B86" s="290"/>
      <c r="C86" s="290"/>
    </row>
    <row r="133" spans="2:6" ht="21.75">
      <c r="D133" s="144"/>
      <c r="E133" s="144"/>
      <c r="F133" s="149"/>
    </row>
    <row r="134" spans="2:6" ht="21.75">
      <c r="D134" s="144"/>
      <c r="E134" s="144"/>
      <c r="F134" s="149"/>
    </row>
    <row r="136" spans="2:6">
      <c r="B136" s="361"/>
      <c r="C136" s="361"/>
    </row>
    <row r="137" spans="2:6">
      <c r="B137" s="361"/>
      <c r="C137" s="361"/>
    </row>
    <row r="140" spans="2:6">
      <c r="B140" s="361"/>
      <c r="C140" s="361"/>
      <c r="D140" s="361"/>
      <c r="E140" s="361"/>
    </row>
    <row r="141" spans="2:6">
      <c r="B141" s="361"/>
      <c r="C141" s="361"/>
      <c r="D141" s="361"/>
      <c r="E141" s="361"/>
    </row>
    <row r="144" spans="2:6">
      <c r="D144" s="361"/>
      <c r="E144" s="361"/>
    </row>
    <row r="145" spans="4:5">
      <c r="D145" s="361"/>
      <c r="E145" s="361"/>
    </row>
    <row r="146" spans="4:5">
      <c r="D146" s="361"/>
      <c r="E146" s="361"/>
    </row>
    <row r="147" spans="4:5">
      <c r="D147" s="361"/>
      <c r="E147" s="361"/>
    </row>
    <row r="148" spans="4:5">
      <c r="D148" s="361"/>
      <c r="E148" s="361"/>
    </row>
  </sheetData>
  <mergeCells count="24">
    <mergeCell ref="C10:D10"/>
    <mergeCell ref="A28:G28"/>
    <mergeCell ref="D41:E41"/>
    <mergeCell ref="D34:E34"/>
    <mergeCell ref="D36:E36"/>
    <mergeCell ref="D37:E37"/>
    <mergeCell ref="D40:E40"/>
    <mergeCell ref="D38:E38"/>
    <mergeCell ref="D42:E42"/>
    <mergeCell ref="A1:G1"/>
    <mergeCell ref="D33:E33"/>
    <mergeCell ref="D32:E32"/>
    <mergeCell ref="B14:C14"/>
    <mergeCell ref="A2:G2"/>
    <mergeCell ref="C5:F5"/>
    <mergeCell ref="C6:F6"/>
    <mergeCell ref="B15:C15"/>
    <mergeCell ref="B16:C16"/>
    <mergeCell ref="B17:C17"/>
    <mergeCell ref="C7:F7"/>
    <mergeCell ref="C3:F3"/>
    <mergeCell ref="C25:F25"/>
    <mergeCell ref="C8:F8"/>
    <mergeCell ref="B13:C13"/>
  </mergeCells>
  <pageMargins left="0.78740157480314998" right="0.196850393700787" top="0.28740157500000002" bottom="0.484251969" header="0.511811023622047" footer="0.511811023622047"/>
  <pageSetup paperSize="9" scale="80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69"/>
  <sheetViews>
    <sheetView tabSelected="1" view="pageBreakPreview" topLeftCell="A58" zoomScale="120" zoomScaleSheetLayoutView="120" zoomScalePageLayoutView="130" workbookViewId="0">
      <selection activeCell="E68" sqref="E68"/>
    </sheetView>
  </sheetViews>
  <sheetFormatPr defaultColWidth="9.140625" defaultRowHeight="21.75"/>
  <cols>
    <col min="1" max="1" width="6.42578125" style="142" customWidth="1"/>
    <col min="2" max="2" width="4.28515625" style="149" customWidth="1"/>
    <col min="3" max="3" width="3.85546875" style="142" customWidth="1"/>
    <col min="4" max="4" width="12.140625" style="142" customWidth="1"/>
    <col min="5" max="5" width="41.7109375" style="142" customWidth="1"/>
    <col min="6" max="6" width="8.85546875" style="142" customWidth="1"/>
    <col min="7" max="7" width="8.42578125" style="142" customWidth="1"/>
    <col min="8" max="11" width="12.28515625" style="138" customWidth="1"/>
    <col min="12" max="12" width="16" style="138" customWidth="1"/>
    <col min="13" max="13" width="15.42578125" style="142" customWidth="1"/>
    <col min="14" max="14" width="11" style="142" bestFit="1" customWidth="1"/>
    <col min="15" max="15" width="11" style="143" bestFit="1" customWidth="1"/>
    <col min="16" max="16" width="10" style="142" bestFit="1" customWidth="1"/>
    <col min="17" max="16384" width="9.140625" style="142"/>
  </cols>
  <sheetData>
    <row r="1" spans="1:13">
      <c r="A1" s="422" t="s">
        <v>59</v>
      </c>
      <c r="B1" s="422"/>
      <c r="C1" s="422"/>
      <c r="D1" s="422"/>
      <c r="E1" s="137" t="s">
        <v>146</v>
      </c>
      <c r="F1" s="137"/>
      <c r="G1" s="137"/>
      <c r="J1" s="139"/>
      <c r="K1" s="140"/>
      <c r="L1" s="141"/>
    </row>
    <row r="2" spans="1:13">
      <c r="A2" s="422" t="s">
        <v>11</v>
      </c>
      <c r="B2" s="422"/>
      <c r="C2" s="422"/>
      <c r="D2" s="422"/>
      <c r="E2" s="144" t="s">
        <v>298</v>
      </c>
      <c r="G2" s="145"/>
      <c r="J2" s="146"/>
      <c r="K2" s="146" t="s">
        <v>10</v>
      </c>
      <c r="L2" s="147" t="s">
        <v>147</v>
      </c>
    </row>
    <row r="3" spans="1:13">
      <c r="A3" s="422" t="s">
        <v>308</v>
      </c>
      <c r="B3" s="422"/>
      <c r="C3" s="422"/>
      <c r="D3" s="422"/>
      <c r="E3" s="144" t="s">
        <v>299</v>
      </c>
      <c r="F3" s="148"/>
      <c r="G3" s="148"/>
      <c r="H3" s="146"/>
      <c r="I3" s="146"/>
      <c r="J3" s="146"/>
      <c r="K3" s="147"/>
      <c r="L3" s="146"/>
      <c r="M3" s="148"/>
    </row>
    <row r="4" spans="1:13">
      <c r="A4" s="422" t="s">
        <v>54</v>
      </c>
      <c r="B4" s="422"/>
      <c r="C4" s="422"/>
      <c r="D4" s="422"/>
      <c r="E4" s="149" t="s">
        <v>326</v>
      </c>
      <c r="F4" s="149"/>
      <c r="G4" s="145"/>
      <c r="K4" s="138" t="s">
        <v>15</v>
      </c>
      <c r="L4" s="407">
        <v>45965</v>
      </c>
      <c r="M4" s="407"/>
    </row>
    <row r="5" spans="1:13" ht="21.75" customHeight="1" thickBot="1">
      <c r="C5" s="149"/>
      <c r="D5" s="149"/>
      <c r="F5" s="149"/>
      <c r="G5" s="145"/>
      <c r="K5" s="147"/>
      <c r="L5" s="146"/>
      <c r="M5" s="142" t="s">
        <v>14</v>
      </c>
    </row>
    <row r="6" spans="1:13" ht="22.5" thickTop="1">
      <c r="A6" s="423" t="s">
        <v>7</v>
      </c>
      <c r="B6" s="425" t="s">
        <v>0</v>
      </c>
      <c r="C6" s="426"/>
      <c r="D6" s="426"/>
      <c r="E6" s="427"/>
      <c r="F6" s="411" t="s">
        <v>1</v>
      </c>
      <c r="G6" s="411" t="s">
        <v>2</v>
      </c>
      <c r="H6" s="150" t="s">
        <v>19</v>
      </c>
      <c r="I6" s="151"/>
      <c r="J6" s="150" t="s">
        <v>20</v>
      </c>
      <c r="K6" s="151"/>
      <c r="L6" s="152" t="s">
        <v>17</v>
      </c>
      <c r="M6" s="411" t="s">
        <v>3</v>
      </c>
    </row>
    <row r="7" spans="1:13" ht="22.5" thickBot="1">
      <c r="A7" s="424"/>
      <c r="B7" s="428"/>
      <c r="C7" s="429"/>
      <c r="D7" s="429"/>
      <c r="E7" s="430"/>
      <c r="F7" s="412"/>
      <c r="G7" s="412"/>
      <c r="H7" s="154" t="s">
        <v>16</v>
      </c>
      <c r="I7" s="154" t="s">
        <v>4</v>
      </c>
      <c r="J7" s="154" t="s">
        <v>16</v>
      </c>
      <c r="K7" s="154" t="s">
        <v>4</v>
      </c>
      <c r="L7" s="155" t="s">
        <v>18</v>
      </c>
      <c r="M7" s="412"/>
    </row>
    <row r="8" spans="1:13" ht="22.5" thickTop="1">
      <c r="A8" s="156"/>
      <c r="B8" s="419" t="s">
        <v>53</v>
      </c>
      <c r="C8" s="420"/>
      <c r="D8" s="420"/>
      <c r="E8" s="421"/>
      <c r="F8" s="157"/>
      <c r="G8" s="157"/>
      <c r="H8" s="158"/>
      <c r="I8" s="158"/>
      <c r="J8" s="158"/>
      <c r="K8" s="158"/>
      <c r="L8" s="158"/>
      <c r="M8" s="157"/>
    </row>
    <row r="9" spans="1:13">
      <c r="A9" s="159">
        <v>1</v>
      </c>
      <c r="B9" s="402" t="str">
        <f>C22</f>
        <v>งานรื้อถอน</v>
      </c>
      <c r="C9" s="405"/>
      <c r="D9" s="405"/>
      <c r="E9" s="406"/>
      <c r="F9" s="160"/>
      <c r="G9" s="161" t="s">
        <v>17</v>
      </c>
      <c r="H9" s="162"/>
      <c r="I9" s="163"/>
      <c r="J9" s="162"/>
      <c r="K9" s="162"/>
      <c r="L9" s="163"/>
      <c r="M9" s="161"/>
    </row>
    <row r="10" spans="1:13">
      <c r="A10" s="159">
        <v>2</v>
      </c>
      <c r="B10" s="402" t="str">
        <f>C26</f>
        <v>งานโครงสร้าง</v>
      </c>
      <c r="C10" s="405"/>
      <c r="D10" s="405"/>
      <c r="E10" s="406"/>
      <c r="F10" s="160"/>
      <c r="G10" s="161" t="s">
        <v>17</v>
      </c>
      <c r="H10" s="162"/>
      <c r="I10" s="163"/>
      <c r="J10" s="162"/>
      <c r="K10" s="162"/>
      <c r="L10" s="163">
        <f>L56</f>
        <v>629229.04066499998</v>
      </c>
      <c r="M10" s="161"/>
    </row>
    <row r="11" spans="1:13">
      <c r="A11" s="159">
        <v>3</v>
      </c>
      <c r="B11" s="402" t="str">
        <f>C58</f>
        <v>งานสถาปัตย์</v>
      </c>
      <c r="C11" s="405"/>
      <c r="D11" s="405"/>
      <c r="E11" s="406"/>
      <c r="F11" s="160"/>
      <c r="G11" s="161" t="s">
        <v>17</v>
      </c>
      <c r="H11" s="162"/>
      <c r="I11" s="163"/>
      <c r="J11" s="162"/>
      <c r="K11" s="162"/>
      <c r="L11" s="163">
        <f>L169</f>
        <v>804865.82000000007</v>
      </c>
      <c r="M11" s="161"/>
    </row>
    <row r="12" spans="1:13">
      <c r="A12" s="159"/>
      <c r="B12" s="402"/>
      <c r="C12" s="405"/>
      <c r="D12" s="405"/>
      <c r="E12" s="406"/>
      <c r="F12" s="160"/>
      <c r="G12" s="161"/>
      <c r="H12" s="162"/>
      <c r="I12" s="163"/>
      <c r="J12" s="162"/>
      <c r="K12" s="162"/>
      <c r="L12" s="163"/>
      <c r="M12" s="161"/>
    </row>
    <row r="13" spans="1:13">
      <c r="A13" s="159"/>
      <c r="B13" s="402"/>
      <c r="C13" s="405"/>
      <c r="D13" s="405"/>
      <c r="E13" s="406"/>
      <c r="F13" s="160"/>
      <c r="G13" s="161"/>
      <c r="H13" s="162"/>
      <c r="I13" s="163"/>
      <c r="J13" s="162"/>
      <c r="K13" s="162"/>
      <c r="L13" s="163"/>
      <c r="M13" s="161"/>
    </row>
    <row r="14" spans="1:13">
      <c r="A14" s="159"/>
      <c r="B14" s="402"/>
      <c r="C14" s="405"/>
      <c r="D14" s="405"/>
      <c r="E14" s="406"/>
      <c r="F14" s="160"/>
      <c r="G14" s="161"/>
      <c r="H14" s="162"/>
      <c r="I14" s="163"/>
      <c r="J14" s="162"/>
      <c r="K14" s="162"/>
      <c r="L14" s="163"/>
      <c r="M14" s="161"/>
    </row>
    <row r="15" spans="1:13">
      <c r="A15" s="159"/>
      <c r="B15" s="402"/>
      <c r="C15" s="403"/>
      <c r="D15" s="403"/>
      <c r="E15" s="404"/>
      <c r="F15" s="160"/>
      <c r="G15" s="161"/>
      <c r="H15" s="162"/>
      <c r="I15" s="163"/>
      <c r="J15" s="162"/>
      <c r="K15" s="162"/>
      <c r="L15" s="163"/>
      <c r="M15" s="161"/>
    </row>
    <row r="16" spans="1:13">
      <c r="A16" s="159"/>
      <c r="B16" s="402"/>
      <c r="C16" s="403"/>
      <c r="D16" s="403"/>
      <c r="E16" s="404"/>
      <c r="F16" s="160"/>
      <c r="G16" s="161"/>
      <c r="H16" s="162"/>
      <c r="I16" s="163"/>
      <c r="J16" s="162"/>
      <c r="K16" s="162"/>
      <c r="L16" s="163"/>
      <c r="M16" s="161"/>
    </row>
    <row r="17" spans="1:15">
      <c r="A17" s="159"/>
      <c r="B17" s="402"/>
      <c r="C17" s="405"/>
      <c r="D17" s="405"/>
      <c r="E17" s="406"/>
      <c r="F17" s="160"/>
      <c r="G17" s="161"/>
      <c r="H17" s="162"/>
      <c r="I17" s="163"/>
      <c r="J17" s="162"/>
      <c r="K17" s="162"/>
      <c r="L17" s="163"/>
      <c r="M17" s="161"/>
    </row>
    <row r="18" spans="1:15">
      <c r="A18" s="159"/>
      <c r="B18" s="402"/>
      <c r="C18" s="405"/>
      <c r="D18" s="405"/>
      <c r="E18" s="406"/>
      <c r="F18" s="160"/>
      <c r="G18" s="161"/>
      <c r="H18" s="162"/>
      <c r="I18" s="163"/>
      <c r="J18" s="162"/>
      <c r="K18" s="162"/>
      <c r="L18" s="163"/>
      <c r="M18" s="161"/>
    </row>
    <row r="19" spans="1:15">
      <c r="A19" s="164"/>
      <c r="B19" s="416"/>
      <c r="C19" s="417"/>
      <c r="D19" s="417"/>
      <c r="E19" s="418"/>
      <c r="F19" s="165"/>
      <c r="G19" s="165"/>
      <c r="H19" s="166"/>
      <c r="I19" s="166"/>
      <c r="J19" s="166"/>
      <c r="K19" s="166"/>
      <c r="L19" s="166"/>
      <c r="M19" s="165"/>
    </row>
    <row r="20" spans="1:15">
      <c r="A20" s="167"/>
      <c r="B20" s="413" t="s">
        <v>55</v>
      </c>
      <c r="C20" s="414"/>
      <c r="D20" s="414"/>
      <c r="E20" s="415"/>
      <c r="F20" s="168"/>
      <c r="G20" s="168"/>
      <c r="H20" s="169"/>
      <c r="I20" s="169">
        <f>SUM(I9:I19)</f>
        <v>0</v>
      </c>
      <c r="J20" s="170"/>
      <c r="K20" s="169">
        <f>SUM(K9:K19)</f>
        <v>0</v>
      </c>
      <c r="L20" s="169">
        <f>SUM(L9:L19)</f>
        <v>1434094.860665</v>
      </c>
      <c r="M20" s="168"/>
      <c r="N20" s="142">
        <v>1407500</v>
      </c>
      <c r="O20" s="171">
        <f>L20-N20</f>
        <v>26594.860665000044</v>
      </c>
    </row>
    <row r="21" spans="1:15">
      <c r="A21" s="156">
        <v>1</v>
      </c>
      <c r="B21" s="408" t="s">
        <v>269</v>
      </c>
      <c r="C21" s="409"/>
      <c r="D21" s="409"/>
      <c r="E21" s="410"/>
      <c r="F21" s="172"/>
      <c r="G21" s="173"/>
      <c r="H21" s="174"/>
      <c r="I21" s="175"/>
      <c r="J21" s="174"/>
      <c r="K21" s="174"/>
      <c r="L21" s="176"/>
      <c r="M21" s="173"/>
    </row>
    <row r="22" spans="1:15">
      <c r="A22" s="156"/>
      <c r="B22" s="177">
        <v>1</v>
      </c>
      <c r="C22" s="178" t="s">
        <v>110</v>
      </c>
      <c r="D22" s="179"/>
      <c r="E22" s="180"/>
      <c r="F22" s="172"/>
      <c r="G22" s="173"/>
      <c r="H22" s="174"/>
      <c r="I22" s="175"/>
      <c r="J22" s="174"/>
      <c r="K22" s="174"/>
      <c r="L22" s="176"/>
      <c r="M22" s="181"/>
    </row>
    <row r="23" spans="1:15">
      <c r="A23" s="182"/>
      <c r="B23" s="183"/>
      <c r="C23" s="182" t="s">
        <v>56</v>
      </c>
      <c r="D23" s="389" t="s">
        <v>271</v>
      </c>
      <c r="E23" s="391"/>
      <c r="F23" s="184">
        <v>0</v>
      </c>
      <c r="G23" s="185" t="s">
        <v>117</v>
      </c>
      <c r="H23" s="186">
        <v>0</v>
      </c>
      <c r="I23" s="187">
        <f t="shared" ref="I23" si="0">F23*H23</f>
        <v>0</v>
      </c>
      <c r="J23" s="186">
        <v>0</v>
      </c>
      <c r="K23" s="186">
        <f t="shared" ref="K23" si="1">F23*J23</f>
        <v>0</v>
      </c>
      <c r="L23" s="188">
        <f t="shared" ref="L23" si="2">I23+K23</f>
        <v>0</v>
      </c>
      <c r="M23" s="189"/>
    </row>
    <row r="24" spans="1:15">
      <c r="A24" s="190"/>
      <c r="B24" s="191"/>
      <c r="C24" s="182"/>
      <c r="D24" s="389"/>
      <c r="E24" s="391"/>
      <c r="F24" s="192"/>
      <c r="G24" s="173"/>
      <c r="H24" s="174"/>
      <c r="I24" s="175"/>
      <c r="J24" s="174"/>
      <c r="K24" s="174"/>
      <c r="L24" s="176"/>
      <c r="M24" s="181"/>
    </row>
    <row r="25" spans="1:15">
      <c r="A25" s="193"/>
      <c r="B25" s="399" t="s">
        <v>270</v>
      </c>
      <c r="C25" s="400"/>
      <c r="D25" s="400"/>
      <c r="E25" s="401"/>
      <c r="F25" s="194"/>
      <c r="G25" s="195"/>
      <c r="H25" s="196"/>
      <c r="I25" s="197"/>
      <c r="J25" s="196"/>
      <c r="K25" s="196"/>
      <c r="L25" s="198">
        <f>SUM(L23:L24)</f>
        <v>0</v>
      </c>
      <c r="M25" s="199"/>
    </row>
    <row r="26" spans="1:15">
      <c r="A26" s="156"/>
      <c r="B26" s="177">
        <v>2</v>
      </c>
      <c r="C26" s="178" t="s">
        <v>111</v>
      </c>
      <c r="D26" s="179"/>
      <c r="E26" s="180"/>
      <c r="F26" s="172"/>
      <c r="G26" s="173"/>
      <c r="H26" s="174"/>
      <c r="I26" s="175"/>
      <c r="J26" s="174"/>
      <c r="K26" s="174"/>
      <c r="L26" s="176"/>
      <c r="M26" s="181"/>
      <c r="O26" s="200"/>
    </row>
    <row r="27" spans="1:15">
      <c r="A27" s="201"/>
      <c r="B27" s="191"/>
      <c r="C27" s="178"/>
      <c r="D27" s="202" t="s">
        <v>302</v>
      </c>
      <c r="E27" s="180"/>
      <c r="F27" s="203">
        <v>1</v>
      </c>
      <c r="G27" s="160" t="s">
        <v>118</v>
      </c>
      <c r="H27" s="204">
        <v>0</v>
      </c>
      <c r="I27" s="204">
        <f>H27*F27</f>
        <v>0</v>
      </c>
      <c r="J27" s="204">
        <v>15000</v>
      </c>
      <c r="K27" s="204">
        <f>F27*J27</f>
        <v>15000</v>
      </c>
      <c r="L27" s="204">
        <f>I27+K27</f>
        <v>15000</v>
      </c>
      <c r="M27" s="181"/>
      <c r="O27" s="200"/>
    </row>
    <row r="28" spans="1:15">
      <c r="A28" s="205"/>
      <c r="B28" s="191"/>
      <c r="C28" s="182" t="s">
        <v>56</v>
      </c>
      <c r="D28" s="389" t="s">
        <v>148</v>
      </c>
      <c r="E28" s="391"/>
      <c r="F28" s="203">
        <v>6.76</v>
      </c>
      <c r="G28" s="160" t="s">
        <v>112</v>
      </c>
      <c r="H28" s="204">
        <v>0</v>
      </c>
      <c r="I28" s="204">
        <f>H28*F28</f>
        <v>0</v>
      </c>
      <c r="J28" s="204">
        <v>168</v>
      </c>
      <c r="K28" s="204">
        <f>F28*J28</f>
        <v>1135.68</v>
      </c>
      <c r="L28" s="204">
        <f>I28+K28</f>
        <v>1135.68</v>
      </c>
      <c r="M28" s="206"/>
      <c r="N28" s="149"/>
      <c r="O28" s="207"/>
    </row>
    <row r="29" spans="1:15">
      <c r="A29" s="205"/>
      <c r="B29" s="191"/>
      <c r="C29" s="182" t="s">
        <v>56</v>
      </c>
      <c r="D29" s="389" t="s">
        <v>149</v>
      </c>
      <c r="E29" s="391"/>
      <c r="F29" s="203">
        <v>3</v>
      </c>
      <c r="G29" s="160" t="s">
        <v>112</v>
      </c>
      <c r="H29" s="204">
        <v>350</v>
      </c>
      <c r="I29" s="204">
        <f>F29*H29</f>
        <v>1050</v>
      </c>
      <c r="J29" s="204">
        <v>104</v>
      </c>
      <c r="K29" s="204">
        <f>F29*J29</f>
        <v>312</v>
      </c>
      <c r="L29" s="204">
        <f>I29+K29</f>
        <v>1362</v>
      </c>
      <c r="M29" s="206"/>
      <c r="N29" s="149"/>
    </row>
    <row r="30" spans="1:15">
      <c r="A30" s="205"/>
      <c r="B30" s="191"/>
      <c r="C30" s="182" t="s">
        <v>56</v>
      </c>
      <c r="D30" s="389" t="s">
        <v>150</v>
      </c>
      <c r="E30" s="391"/>
      <c r="F30" s="203">
        <v>4</v>
      </c>
      <c r="G30" s="208" t="s">
        <v>112</v>
      </c>
      <c r="H30" s="209">
        <v>1800</v>
      </c>
      <c r="I30" s="209">
        <f>F30*H30</f>
        <v>7200</v>
      </c>
      <c r="J30" s="209">
        <v>426</v>
      </c>
      <c r="K30" s="209">
        <f>F30*J30</f>
        <v>1704</v>
      </c>
      <c r="L30" s="209">
        <f>I30+K30</f>
        <v>8904</v>
      </c>
      <c r="M30" s="210"/>
      <c r="N30" s="211"/>
    </row>
    <row r="31" spans="1:15">
      <c r="A31" s="205"/>
      <c r="B31" s="191"/>
      <c r="C31" s="182" t="s">
        <v>56</v>
      </c>
      <c r="D31" s="202" t="s">
        <v>151</v>
      </c>
      <c r="E31" s="212"/>
      <c r="F31" s="213">
        <v>26</v>
      </c>
      <c r="G31" s="160" t="s">
        <v>112</v>
      </c>
      <c r="H31" s="204">
        <v>2000</v>
      </c>
      <c r="I31" s="204">
        <f t="shared" ref="I31:I34" si="3">F31*H31</f>
        <v>52000</v>
      </c>
      <c r="J31" s="204">
        <v>519</v>
      </c>
      <c r="K31" s="204">
        <f t="shared" ref="K31:K34" si="4">F31*J31</f>
        <v>13494</v>
      </c>
      <c r="L31" s="204">
        <f t="shared" ref="L31:L34" si="5">I31+K31</f>
        <v>65494</v>
      </c>
      <c r="M31" s="210"/>
      <c r="N31" s="211"/>
    </row>
    <row r="32" spans="1:15">
      <c r="A32" s="205"/>
      <c r="B32" s="191"/>
      <c r="C32" s="182" t="s">
        <v>56</v>
      </c>
      <c r="D32" s="214" t="s">
        <v>152</v>
      </c>
      <c r="E32" s="212"/>
      <c r="F32" s="215">
        <f>220*2.22</f>
        <v>488.40000000000003</v>
      </c>
      <c r="G32" s="160" t="s">
        <v>62</v>
      </c>
      <c r="H32" s="204">
        <v>22.09</v>
      </c>
      <c r="I32" s="204">
        <f t="shared" si="3"/>
        <v>10788.756000000001</v>
      </c>
      <c r="J32" s="204">
        <v>4.4000000000000004</v>
      </c>
      <c r="K32" s="204">
        <f t="shared" si="4"/>
        <v>2148.9600000000005</v>
      </c>
      <c r="L32" s="204">
        <f t="shared" si="5"/>
        <v>12937.716000000002</v>
      </c>
      <c r="M32" s="210"/>
      <c r="N32" s="211"/>
    </row>
    <row r="33" spans="1:16">
      <c r="A33" s="205"/>
      <c r="B33" s="191"/>
      <c r="C33" s="182" t="s">
        <v>56</v>
      </c>
      <c r="D33" s="214" t="s">
        <v>153</v>
      </c>
      <c r="E33" s="212"/>
      <c r="F33" s="215">
        <f>115*4.99</f>
        <v>573.85</v>
      </c>
      <c r="G33" s="160" t="s">
        <v>62</v>
      </c>
      <c r="H33" s="204">
        <v>22.59</v>
      </c>
      <c r="I33" s="204">
        <f t="shared" si="3"/>
        <v>12963.271500000001</v>
      </c>
      <c r="J33" s="204">
        <v>4.4000000000000004</v>
      </c>
      <c r="K33" s="204">
        <f t="shared" si="4"/>
        <v>2524.9400000000005</v>
      </c>
      <c r="L33" s="204">
        <f t="shared" si="5"/>
        <v>15488.211500000001</v>
      </c>
      <c r="M33" s="210"/>
      <c r="N33" s="211"/>
    </row>
    <row r="34" spans="1:16">
      <c r="A34" s="205"/>
      <c r="B34" s="191"/>
      <c r="C34" s="182" t="s">
        <v>56</v>
      </c>
      <c r="D34" s="214" t="s">
        <v>154</v>
      </c>
      <c r="E34" s="212"/>
      <c r="F34" s="215">
        <f>126*8.88</f>
        <v>1118.8800000000001</v>
      </c>
      <c r="G34" s="160" t="s">
        <v>62</v>
      </c>
      <c r="H34" s="204">
        <v>20.12</v>
      </c>
      <c r="I34" s="204">
        <f t="shared" si="3"/>
        <v>22511.865600000005</v>
      </c>
      <c r="J34" s="204">
        <v>3.6</v>
      </c>
      <c r="K34" s="204">
        <f t="shared" si="4"/>
        <v>4027.9680000000003</v>
      </c>
      <c r="L34" s="204">
        <f t="shared" si="5"/>
        <v>26539.833600000005</v>
      </c>
      <c r="M34" s="210"/>
      <c r="N34" s="211"/>
    </row>
    <row r="35" spans="1:16">
      <c r="A35" s="205"/>
      <c r="B35" s="191"/>
      <c r="C35" s="182" t="s">
        <v>56</v>
      </c>
      <c r="D35" s="214" t="s">
        <v>155</v>
      </c>
      <c r="E35" s="212"/>
      <c r="F35" s="215">
        <f>132*15.78</f>
        <v>2082.96</v>
      </c>
      <c r="G35" s="160" t="s">
        <v>62</v>
      </c>
      <c r="H35" s="204">
        <v>20.39</v>
      </c>
      <c r="I35" s="204">
        <f>F35*H35</f>
        <v>42471.554400000001</v>
      </c>
      <c r="J35" s="204">
        <v>3.6</v>
      </c>
      <c r="K35" s="204">
        <f>F35*J35</f>
        <v>7498.6559999999999</v>
      </c>
      <c r="L35" s="204">
        <f>I35+K35</f>
        <v>49970.210400000004</v>
      </c>
      <c r="M35" s="210"/>
      <c r="N35" s="211"/>
    </row>
    <row r="36" spans="1:16">
      <c r="A36" s="205"/>
      <c r="B36" s="191"/>
      <c r="C36" s="182" t="s">
        <v>56</v>
      </c>
      <c r="D36" s="214" t="s">
        <v>156</v>
      </c>
      <c r="E36" s="212"/>
      <c r="F36" s="215">
        <v>146.19999999999999</v>
      </c>
      <c r="G36" s="160" t="s">
        <v>5</v>
      </c>
      <c r="H36" s="204">
        <v>265</v>
      </c>
      <c r="I36" s="204">
        <f>F36*H36</f>
        <v>38743</v>
      </c>
      <c r="J36" s="204">
        <v>25</v>
      </c>
      <c r="K36" s="204">
        <f>F36*J36</f>
        <v>3654.9999999999995</v>
      </c>
      <c r="L36" s="204">
        <f>I36+K36</f>
        <v>42398</v>
      </c>
      <c r="M36" s="210"/>
      <c r="N36" s="211"/>
    </row>
    <row r="37" spans="1:16">
      <c r="A37" s="205"/>
      <c r="B37" s="191"/>
      <c r="C37" s="182" t="s">
        <v>56</v>
      </c>
      <c r="D37" s="214" t="s">
        <v>157</v>
      </c>
      <c r="E37" s="212"/>
      <c r="F37" s="215">
        <v>1</v>
      </c>
      <c r="G37" s="160" t="s">
        <v>117</v>
      </c>
      <c r="H37" s="204">
        <v>28758.912000000004</v>
      </c>
      <c r="I37" s="204">
        <v>28758.912000000004</v>
      </c>
      <c r="J37" s="204">
        <v>5793.92</v>
      </c>
      <c r="K37" s="204">
        <v>5793.92</v>
      </c>
      <c r="L37" s="204">
        <v>34552.832000000002</v>
      </c>
      <c r="M37" s="210"/>
      <c r="N37" s="211"/>
      <c r="O37" s="200">
        <f>SUM(L31:L36)*0.1365</f>
        <v>29051.018109750003</v>
      </c>
      <c r="P37" s="216">
        <f>SUM(L31:L36)*0.0275</f>
        <v>5852.7692162500007</v>
      </c>
    </row>
    <row r="38" spans="1:16">
      <c r="A38" s="182"/>
      <c r="B38" s="217"/>
      <c r="C38" s="182" t="s">
        <v>56</v>
      </c>
      <c r="D38" s="218" t="s">
        <v>158</v>
      </c>
      <c r="E38" s="219"/>
      <c r="F38" s="215">
        <v>1</v>
      </c>
      <c r="G38" s="160" t="s">
        <v>117</v>
      </c>
      <c r="H38" s="204">
        <v>26336</v>
      </c>
      <c r="I38" s="204">
        <v>26336</v>
      </c>
      <c r="J38" s="204"/>
      <c r="K38" s="204"/>
      <c r="L38" s="204">
        <v>26336</v>
      </c>
      <c r="M38" s="185"/>
      <c r="N38" s="211"/>
      <c r="O38" s="200">
        <f>SUM(L31:L36)*0.125</f>
        <v>26603.496437500002</v>
      </c>
    </row>
    <row r="39" spans="1:16">
      <c r="A39" s="182"/>
      <c r="B39" s="217"/>
      <c r="C39" s="182" t="s">
        <v>56</v>
      </c>
      <c r="D39" s="218" t="s">
        <v>159</v>
      </c>
      <c r="E39" s="219"/>
      <c r="F39" s="215">
        <v>15</v>
      </c>
      <c r="G39" s="160" t="s">
        <v>114</v>
      </c>
      <c r="H39" s="204">
        <v>6460</v>
      </c>
      <c r="I39" s="204">
        <f>F39*H39</f>
        <v>96900</v>
      </c>
      <c r="J39" s="204">
        <v>1120</v>
      </c>
      <c r="K39" s="204">
        <f>F39*J39</f>
        <v>16800</v>
      </c>
      <c r="L39" s="204">
        <f>I39+K39</f>
        <v>113700</v>
      </c>
      <c r="M39" s="185"/>
      <c r="N39" s="211"/>
    </row>
    <row r="40" spans="1:16">
      <c r="A40" s="182"/>
      <c r="B40" s="217"/>
      <c r="C40" s="182"/>
      <c r="D40" s="220" t="s">
        <v>274</v>
      </c>
      <c r="E40" s="212"/>
      <c r="F40" s="215">
        <v>15</v>
      </c>
      <c r="G40" s="160" t="s">
        <v>114</v>
      </c>
      <c r="H40" s="204"/>
      <c r="I40" s="204"/>
      <c r="J40" s="204">
        <v>180</v>
      </c>
      <c r="K40" s="204">
        <f>F40*J40</f>
        <v>2700</v>
      </c>
      <c r="L40" s="204">
        <f>I40+K40</f>
        <v>2700</v>
      </c>
      <c r="M40" s="185"/>
      <c r="N40" s="211">
        <f>SUM(L28:L40)</f>
        <v>401518.48349999997</v>
      </c>
    </row>
    <row r="41" spans="1:16">
      <c r="A41" s="182"/>
      <c r="B41" s="217">
        <v>2.1</v>
      </c>
      <c r="C41" s="221" t="s">
        <v>160</v>
      </c>
      <c r="D41" s="222"/>
      <c r="E41" s="212"/>
      <c r="F41" s="184"/>
      <c r="G41" s="185"/>
      <c r="H41" s="186"/>
      <c r="I41" s="187"/>
      <c r="J41" s="186"/>
      <c r="K41" s="186"/>
      <c r="L41" s="188"/>
      <c r="M41" s="185"/>
      <c r="N41" s="211"/>
    </row>
    <row r="42" spans="1:16">
      <c r="A42" s="182"/>
      <c r="B42" s="217"/>
      <c r="C42" s="182"/>
      <c r="D42" s="220" t="s">
        <v>161</v>
      </c>
      <c r="E42" s="212"/>
      <c r="F42" s="213">
        <v>131.66999999999999</v>
      </c>
      <c r="G42" s="160" t="s">
        <v>5</v>
      </c>
      <c r="H42" s="204"/>
      <c r="I42" s="204"/>
      <c r="J42" s="204">
        <v>125</v>
      </c>
      <c r="K42" s="204">
        <f t="shared" ref="K42:K47" si="6">F42*J42</f>
        <v>16458.75</v>
      </c>
      <c r="L42" s="204">
        <f t="shared" ref="L42:L47" si="7">I42+K42</f>
        <v>16458.75</v>
      </c>
      <c r="M42" s="185"/>
      <c r="N42" s="211"/>
    </row>
    <row r="43" spans="1:16">
      <c r="A43" s="182"/>
      <c r="B43" s="217"/>
      <c r="C43" s="182"/>
      <c r="D43" s="220" t="s">
        <v>162</v>
      </c>
      <c r="E43" s="212"/>
      <c r="F43" s="223">
        <v>34</v>
      </c>
      <c r="G43" s="160" t="s">
        <v>202</v>
      </c>
      <c r="H43" s="204">
        <v>1042.06</v>
      </c>
      <c r="I43" s="204">
        <f t="shared" ref="I43:I47" si="8">F43*H43</f>
        <v>35430.04</v>
      </c>
      <c r="J43" s="204">
        <v>0</v>
      </c>
      <c r="K43" s="204">
        <f t="shared" si="6"/>
        <v>0</v>
      </c>
      <c r="L43" s="204">
        <f t="shared" si="7"/>
        <v>35430.04</v>
      </c>
      <c r="M43" s="185"/>
      <c r="N43" s="211"/>
    </row>
    <row r="44" spans="1:16">
      <c r="A44" s="224"/>
      <c r="B44" s="225"/>
      <c r="C44" s="224"/>
      <c r="D44" s="226" t="s">
        <v>163</v>
      </c>
      <c r="E44" s="227"/>
      <c r="F44" s="228">
        <v>14</v>
      </c>
      <c r="G44" s="229" t="s">
        <v>202</v>
      </c>
      <c r="H44" s="230">
        <v>1172.9000000000001</v>
      </c>
      <c r="I44" s="230">
        <f t="shared" si="8"/>
        <v>16420.600000000002</v>
      </c>
      <c r="J44" s="230">
        <v>0</v>
      </c>
      <c r="K44" s="230">
        <f t="shared" si="6"/>
        <v>0</v>
      </c>
      <c r="L44" s="230">
        <f t="shared" si="7"/>
        <v>16420.600000000002</v>
      </c>
      <c r="M44" s="231"/>
      <c r="N44" s="211"/>
    </row>
    <row r="45" spans="1:16">
      <c r="A45" s="190"/>
      <c r="B45" s="232"/>
      <c r="C45" s="190"/>
      <c r="D45" s="233" t="s">
        <v>164</v>
      </c>
      <c r="E45" s="234"/>
      <c r="F45" s="235">
        <v>72</v>
      </c>
      <c r="G45" s="236" t="s">
        <v>202</v>
      </c>
      <c r="H45" s="237">
        <v>338</v>
      </c>
      <c r="I45" s="237">
        <f t="shared" si="8"/>
        <v>24336</v>
      </c>
      <c r="J45" s="237">
        <v>0</v>
      </c>
      <c r="K45" s="237">
        <f t="shared" si="6"/>
        <v>0</v>
      </c>
      <c r="L45" s="237">
        <f t="shared" si="7"/>
        <v>24336</v>
      </c>
      <c r="M45" s="173"/>
      <c r="N45" s="211"/>
    </row>
    <row r="46" spans="1:16">
      <c r="A46" s="182"/>
      <c r="B46" s="217"/>
      <c r="C46" s="182"/>
      <c r="D46" s="220" t="s">
        <v>165</v>
      </c>
      <c r="E46" s="212"/>
      <c r="F46" s="223">
        <v>1</v>
      </c>
      <c r="G46" s="160" t="s">
        <v>202</v>
      </c>
      <c r="H46" s="204">
        <v>2552</v>
      </c>
      <c r="I46" s="204">
        <f t="shared" si="8"/>
        <v>2552</v>
      </c>
      <c r="J46" s="204">
        <v>0</v>
      </c>
      <c r="K46" s="204">
        <f t="shared" si="6"/>
        <v>0</v>
      </c>
      <c r="L46" s="204">
        <f t="shared" si="7"/>
        <v>2552</v>
      </c>
      <c r="M46" s="185"/>
      <c r="N46" s="211"/>
    </row>
    <row r="47" spans="1:16">
      <c r="A47" s="182"/>
      <c r="B47" s="217"/>
      <c r="C47" s="182"/>
      <c r="D47" s="220" t="s">
        <v>166</v>
      </c>
      <c r="E47" s="212"/>
      <c r="F47" s="223">
        <v>1</v>
      </c>
      <c r="G47" s="160" t="s">
        <v>117</v>
      </c>
      <c r="H47" s="204">
        <f>O47</f>
        <v>22228.590565000002</v>
      </c>
      <c r="I47" s="204">
        <f t="shared" si="8"/>
        <v>22228.590565000002</v>
      </c>
      <c r="J47" s="204">
        <v>0</v>
      </c>
      <c r="K47" s="204">
        <f t="shared" si="6"/>
        <v>0</v>
      </c>
      <c r="L47" s="204">
        <f t="shared" si="7"/>
        <v>22228.590565000002</v>
      </c>
      <c r="M47" s="185"/>
      <c r="N47" s="211">
        <f>SUM(L42:L47)</f>
        <v>117425.98056500001</v>
      </c>
      <c r="O47" s="200">
        <f>SUM(L42:L46)*0.2335</f>
        <v>22228.590565000002</v>
      </c>
    </row>
    <row r="48" spans="1:16">
      <c r="A48" s="190"/>
      <c r="B48" s="232"/>
      <c r="C48" s="190"/>
      <c r="D48" s="238" t="s">
        <v>167</v>
      </c>
      <c r="E48" s="239"/>
      <c r="F48" s="235">
        <v>1650</v>
      </c>
      <c r="G48" s="240" t="s">
        <v>63</v>
      </c>
      <c r="H48" s="237">
        <v>18.5</v>
      </c>
      <c r="I48" s="237">
        <f t="shared" ref="I48:I55" si="9">F48*H48</f>
        <v>30525</v>
      </c>
      <c r="J48" s="237">
        <v>8</v>
      </c>
      <c r="K48" s="237">
        <f t="shared" ref="K48:K55" si="10">F48*J48</f>
        <v>13200</v>
      </c>
      <c r="L48" s="237">
        <f t="shared" ref="L48:L55" si="11">I48+K48</f>
        <v>43725</v>
      </c>
      <c r="M48" s="173"/>
      <c r="N48" s="211"/>
      <c r="O48" s="200"/>
    </row>
    <row r="49" spans="1:16">
      <c r="A49" s="182"/>
      <c r="B49" s="217"/>
      <c r="C49" s="182"/>
      <c r="D49" s="241" t="s">
        <v>168</v>
      </c>
      <c r="E49" s="242"/>
      <c r="F49" s="223">
        <v>1</v>
      </c>
      <c r="G49" s="160" t="s">
        <v>63</v>
      </c>
      <c r="H49" s="204">
        <v>45</v>
      </c>
      <c r="I49" s="204">
        <f t="shared" si="9"/>
        <v>45</v>
      </c>
      <c r="J49" s="204">
        <v>25</v>
      </c>
      <c r="K49" s="204">
        <f t="shared" si="10"/>
        <v>25</v>
      </c>
      <c r="L49" s="204">
        <f t="shared" si="11"/>
        <v>70</v>
      </c>
      <c r="M49" s="185"/>
      <c r="N49" s="211"/>
    </row>
    <row r="50" spans="1:16">
      <c r="A50" s="182"/>
      <c r="B50" s="217"/>
      <c r="C50" s="182"/>
      <c r="D50" s="241" t="s">
        <v>169</v>
      </c>
      <c r="E50" s="242"/>
      <c r="F50" s="223">
        <v>3</v>
      </c>
      <c r="G50" s="160" t="s">
        <v>63</v>
      </c>
      <c r="H50" s="204">
        <v>65</v>
      </c>
      <c r="I50" s="204">
        <f t="shared" si="9"/>
        <v>195</v>
      </c>
      <c r="J50" s="204">
        <v>25</v>
      </c>
      <c r="K50" s="204">
        <f t="shared" si="10"/>
        <v>75</v>
      </c>
      <c r="L50" s="204">
        <f t="shared" si="11"/>
        <v>270</v>
      </c>
      <c r="M50" s="185"/>
      <c r="N50" s="211"/>
    </row>
    <row r="51" spans="1:16">
      <c r="A51" s="182"/>
      <c r="B51" s="217"/>
      <c r="C51" s="182"/>
      <c r="D51" s="241" t="s">
        <v>170</v>
      </c>
      <c r="E51" s="242"/>
      <c r="F51" s="223">
        <v>118</v>
      </c>
      <c r="G51" s="160" t="s">
        <v>63</v>
      </c>
      <c r="H51" s="204">
        <v>38</v>
      </c>
      <c r="I51" s="204">
        <f t="shared" si="9"/>
        <v>4484</v>
      </c>
      <c r="J51" s="204">
        <v>25</v>
      </c>
      <c r="K51" s="204">
        <f t="shared" si="10"/>
        <v>2950</v>
      </c>
      <c r="L51" s="204">
        <f t="shared" si="11"/>
        <v>7434</v>
      </c>
      <c r="M51" s="185"/>
      <c r="N51" s="211"/>
    </row>
    <row r="52" spans="1:16">
      <c r="A52" s="182"/>
      <c r="B52" s="217"/>
      <c r="C52" s="182"/>
      <c r="D52" s="241" t="s">
        <v>171</v>
      </c>
      <c r="E52" s="242"/>
      <c r="F52" s="223">
        <v>5</v>
      </c>
      <c r="G52" s="160" t="s">
        <v>63</v>
      </c>
      <c r="H52" s="204">
        <v>65</v>
      </c>
      <c r="I52" s="204">
        <f t="shared" si="9"/>
        <v>325</v>
      </c>
      <c r="J52" s="204">
        <v>25</v>
      </c>
      <c r="K52" s="204">
        <f t="shared" si="10"/>
        <v>125</v>
      </c>
      <c r="L52" s="204">
        <f t="shared" si="11"/>
        <v>450</v>
      </c>
      <c r="M52" s="185"/>
      <c r="N52" s="211">
        <f>SUM(L48:L52)</f>
        <v>51949</v>
      </c>
    </row>
    <row r="53" spans="1:16">
      <c r="A53" s="182"/>
      <c r="B53" s="217"/>
      <c r="C53" s="182"/>
      <c r="D53" s="241" t="s">
        <v>172</v>
      </c>
      <c r="E53" s="242"/>
      <c r="F53" s="223">
        <v>3.8</v>
      </c>
      <c r="G53" s="160" t="s">
        <v>58</v>
      </c>
      <c r="H53" s="204">
        <v>287</v>
      </c>
      <c r="I53" s="204">
        <f t="shared" si="9"/>
        <v>1090.5999999999999</v>
      </c>
      <c r="J53" s="204">
        <v>80</v>
      </c>
      <c r="K53" s="204">
        <f t="shared" si="10"/>
        <v>304</v>
      </c>
      <c r="L53" s="204">
        <f t="shared" si="11"/>
        <v>1394.6</v>
      </c>
      <c r="M53" s="185"/>
      <c r="N53" s="211"/>
    </row>
    <row r="54" spans="1:16">
      <c r="A54" s="182"/>
      <c r="B54" s="217"/>
      <c r="C54" s="182"/>
      <c r="D54" s="241" t="s">
        <v>173</v>
      </c>
      <c r="E54" s="242"/>
      <c r="F54" s="243">
        <v>44.6</v>
      </c>
      <c r="G54" s="160" t="s">
        <v>58</v>
      </c>
      <c r="H54" s="204">
        <v>646</v>
      </c>
      <c r="I54" s="204">
        <f t="shared" si="9"/>
        <v>28811.600000000002</v>
      </c>
      <c r="J54" s="204">
        <v>94</v>
      </c>
      <c r="K54" s="204">
        <f t="shared" si="10"/>
        <v>4192.4000000000005</v>
      </c>
      <c r="L54" s="204">
        <f t="shared" si="11"/>
        <v>33004</v>
      </c>
      <c r="M54" s="185"/>
      <c r="N54" s="211"/>
    </row>
    <row r="55" spans="1:16">
      <c r="A55" s="182"/>
      <c r="B55" s="217"/>
      <c r="C55" s="182"/>
      <c r="D55" s="220" t="s">
        <v>174</v>
      </c>
      <c r="E55" s="242"/>
      <c r="F55" s="244">
        <v>1</v>
      </c>
      <c r="G55" s="245" t="s">
        <v>117</v>
      </c>
      <c r="H55" s="246">
        <v>0</v>
      </c>
      <c r="I55" s="246">
        <f t="shared" si="9"/>
        <v>0</v>
      </c>
      <c r="J55" s="246">
        <f>O55</f>
        <v>8936.9766</v>
      </c>
      <c r="K55" s="246">
        <f t="shared" si="10"/>
        <v>8936.9766</v>
      </c>
      <c r="L55" s="246">
        <f t="shared" si="11"/>
        <v>8936.9766</v>
      </c>
      <c r="M55" s="185"/>
      <c r="N55" s="211"/>
      <c r="O55" s="200">
        <f>SUM(L48:L54)*0.1035</f>
        <v>8936.9766</v>
      </c>
    </row>
    <row r="56" spans="1:16">
      <c r="A56" s="193"/>
      <c r="B56" s="399" t="s">
        <v>272</v>
      </c>
      <c r="C56" s="400"/>
      <c r="D56" s="400"/>
      <c r="E56" s="401"/>
      <c r="F56" s="194"/>
      <c r="G56" s="195"/>
      <c r="H56" s="196"/>
      <c r="I56" s="197"/>
      <c r="J56" s="196"/>
      <c r="K56" s="196"/>
      <c r="L56" s="198">
        <f>SUM(L27:L55)</f>
        <v>629229.04066499998</v>
      </c>
      <c r="M56" s="199"/>
      <c r="N56" s="211">
        <f>SUM(L42:L55)</f>
        <v>212710.55716500001</v>
      </c>
    </row>
    <row r="57" spans="1:16">
      <c r="A57" s="182"/>
      <c r="B57" s="247"/>
      <c r="C57" s="182"/>
      <c r="D57" s="202"/>
      <c r="E57" s="212"/>
      <c r="F57" s="184"/>
      <c r="G57" s="185"/>
      <c r="H57" s="186"/>
      <c r="I57" s="187"/>
      <c r="J57" s="186"/>
      <c r="K57" s="186"/>
      <c r="L57" s="188"/>
      <c r="M57" s="185"/>
      <c r="N57" s="211"/>
    </row>
    <row r="58" spans="1:16">
      <c r="A58" s="205"/>
      <c r="B58" s="191">
        <v>3</v>
      </c>
      <c r="C58" s="178" t="s">
        <v>109</v>
      </c>
      <c r="D58" s="179"/>
      <c r="E58" s="180"/>
      <c r="F58" s="248"/>
      <c r="G58" s="185"/>
      <c r="H58" s="249"/>
      <c r="I58" s="250"/>
      <c r="J58" s="186"/>
      <c r="K58" s="249"/>
      <c r="L58" s="251"/>
      <c r="M58" s="210"/>
    </row>
    <row r="59" spans="1:16">
      <c r="A59" s="205"/>
      <c r="B59" s="191">
        <v>3.1</v>
      </c>
      <c r="C59" s="221" t="s">
        <v>181</v>
      </c>
      <c r="D59" s="252"/>
      <c r="E59" s="180"/>
      <c r="F59" s="248"/>
      <c r="G59" s="185"/>
      <c r="H59" s="249"/>
      <c r="I59" s="250"/>
      <c r="J59" s="186"/>
      <c r="K59" s="249"/>
      <c r="L59" s="251"/>
      <c r="M59" s="210"/>
    </row>
    <row r="60" spans="1:16">
      <c r="A60" s="205"/>
      <c r="B60" s="191"/>
      <c r="C60" s="178"/>
      <c r="D60" s="214" t="s">
        <v>175</v>
      </c>
      <c r="E60" s="180"/>
      <c r="F60" s="213">
        <v>46.6</v>
      </c>
      <c r="G60" s="160" t="s">
        <v>5</v>
      </c>
      <c r="H60" s="204">
        <f>O60*0.9</f>
        <v>288</v>
      </c>
      <c r="I60" s="204">
        <f t="shared" ref="I60:I65" si="12">F60*H60</f>
        <v>13420.800000000001</v>
      </c>
      <c r="J60" s="204">
        <v>158</v>
      </c>
      <c r="K60" s="204">
        <f t="shared" ref="K60:K65" si="13">F60*J60</f>
        <v>7362.8</v>
      </c>
      <c r="L60" s="204">
        <f t="shared" ref="L60:L65" si="14">I60+K60</f>
        <v>20783.600000000002</v>
      </c>
      <c r="M60" s="210"/>
      <c r="O60" s="204">
        <v>320</v>
      </c>
    </row>
    <row r="61" spans="1:16">
      <c r="A61" s="205"/>
      <c r="B61" s="191"/>
      <c r="C61" s="178"/>
      <c r="D61" s="214" t="s">
        <v>176</v>
      </c>
      <c r="E61" s="180"/>
      <c r="F61" s="213">
        <v>60</v>
      </c>
      <c r="G61" s="160" t="s">
        <v>5</v>
      </c>
      <c r="H61" s="204">
        <f t="shared" ref="H61:H64" si="15">O61*0.8</f>
        <v>720</v>
      </c>
      <c r="I61" s="204">
        <f t="shared" si="12"/>
        <v>43200</v>
      </c>
      <c r="J61" s="204">
        <v>95</v>
      </c>
      <c r="K61" s="204">
        <f t="shared" si="13"/>
        <v>5700</v>
      </c>
      <c r="L61" s="204">
        <f t="shared" si="14"/>
        <v>48900</v>
      </c>
      <c r="M61" s="210"/>
      <c r="O61" s="204">
        <v>900</v>
      </c>
    </row>
    <row r="62" spans="1:16">
      <c r="A62" s="224"/>
      <c r="B62" s="253"/>
      <c r="C62" s="254"/>
      <c r="D62" s="255" t="s">
        <v>177</v>
      </c>
      <c r="E62" s="256"/>
      <c r="F62" s="257">
        <v>16.8</v>
      </c>
      <c r="G62" s="229" t="s">
        <v>5</v>
      </c>
      <c r="H62" s="230">
        <f t="shared" si="15"/>
        <v>256</v>
      </c>
      <c r="I62" s="230">
        <f t="shared" si="12"/>
        <v>4300.8</v>
      </c>
      <c r="J62" s="230">
        <v>158</v>
      </c>
      <c r="K62" s="230">
        <f t="shared" si="13"/>
        <v>2654.4</v>
      </c>
      <c r="L62" s="230">
        <f t="shared" si="14"/>
        <v>6955.2000000000007</v>
      </c>
      <c r="M62" s="258"/>
      <c r="O62" s="204">
        <v>320</v>
      </c>
    </row>
    <row r="63" spans="1:16">
      <c r="A63" s="259"/>
      <c r="B63" s="260"/>
      <c r="C63" s="261"/>
      <c r="D63" s="262" t="s">
        <v>178</v>
      </c>
      <c r="E63" s="263"/>
      <c r="F63" s="264">
        <v>2.15</v>
      </c>
      <c r="G63" s="236" t="s">
        <v>5</v>
      </c>
      <c r="H63" s="237">
        <f t="shared" si="15"/>
        <v>256</v>
      </c>
      <c r="I63" s="237">
        <f t="shared" si="12"/>
        <v>550.4</v>
      </c>
      <c r="J63" s="237">
        <v>88</v>
      </c>
      <c r="K63" s="237">
        <f t="shared" si="13"/>
        <v>189.2</v>
      </c>
      <c r="L63" s="237">
        <f t="shared" si="14"/>
        <v>739.59999999999991</v>
      </c>
      <c r="M63" s="265"/>
      <c r="O63" s="204">
        <v>320</v>
      </c>
    </row>
    <row r="64" spans="1:16">
      <c r="A64" s="205"/>
      <c r="B64" s="191"/>
      <c r="C64" s="178"/>
      <c r="D64" s="214" t="s">
        <v>179</v>
      </c>
      <c r="E64" s="180"/>
      <c r="F64" s="266">
        <v>12.8</v>
      </c>
      <c r="G64" s="208" t="s">
        <v>5</v>
      </c>
      <c r="H64" s="204">
        <f t="shared" si="15"/>
        <v>90.4</v>
      </c>
      <c r="I64" s="204">
        <f t="shared" si="12"/>
        <v>1157.1200000000001</v>
      </c>
      <c r="J64" s="204">
        <v>50</v>
      </c>
      <c r="K64" s="204">
        <f t="shared" si="13"/>
        <v>640</v>
      </c>
      <c r="L64" s="204">
        <f t="shared" si="14"/>
        <v>1797.1200000000001</v>
      </c>
      <c r="M64" s="210"/>
      <c r="O64" s="204">
        <v>113</v>
      </c>
      <c r="P64" s="267">
        <f>SUM(F60:F65)-F64-F63</f>
        <v>162.99999999999997</v>
      </c>
    </row>
    <row r="65" spans="1:16">
      <c r="A65" s="205"/>
      <c r="B65" s="191"/>
      <c r="C65" s="178"/>
      <c r="D65" s="214" t="s">
        <v>180</v>
      </c>
      <c r="E65" s="180"/>
      <c r="F65" s="268">
        <v>39.6</v>
      </c>
      <c r="G65" s="208" t="s">
        <v>5</v>
      </c>
      <c r="H65" s="204">
        <f>O65*0.9</f>
        <v>432</v>
      </c>
      <c r="I65" s="209">
        <f t="shared" si="12"/>
        <v>17107.2</v>
      </c>
      <c r="J65" s="209">
        <v>184</v>
      </c>
      <c r="K65" s="209">
        <f t="shared" si="13"/>
        <v>7286.4000000000005</v>
      </c>
      <c r="L65" s="209">
        <f t="shared" si="14"/>
        <v>24393.600000000002</v>
      </c>
      <c r="M65" s="210"/>
      <c r="N65" s="138">
        <f>SUM(L60:L65)-10000</f>
        <v>93569.12000000001</v>
      </c>
      <c r="O65" s="209">
        <v>480</v>
      </c>
    </row>
    <row r="66" spans="1:16">
      <c r="A66" s="205"/>
      <c r="B66" s="191">
        <v>3.2</v>
      </c>
      <c r="C66" s="269" t="s">
        <v>182</v>
      </c>
      <c r="D66" s="179"/>
      <c r="E66" s="180"/>
      <c r="F66" s="248"/>
      <c r="G66" s="185"/>
      <c r="H66" s="249"/>
      <c r="I66" s="250"/>
      <c r="J66" s="186"/>
      <c r="K66" s="249"/>
      <c r="L66" s="251"/>
      <c r="M66" s="210"/>
    </row>
    <row r="67" spans="1:16">
      <c r="A67" s="205"/>
      <c r="B67" s="191"/>
      <c r="C67" s="178"/>
      <c r="D67" s="214" t="s">
        <v>183</v>
      </c>
      <c r="E67" s="180"/>
      <c r="F67" s="213">
        <v>3.8</v>
      </c>
      <c r="G67" s="160" t="s">
        <v>5</v>
      </c>
      <c r="H67" s="204">
        <f>O67*0.9</f>
        <v>288</v>
      </c>
      <c r="I67" s="204">
        <f>F67*H67</f>
        <v>1094.3999999999999</v>
      </c>
      <c r="J67" s="204">
        <v>120</v>
      </c>
      <c r="K67" s="204">
        <f>F67*J67</f>
        <v>456</v>
      </c>
      <c r="L67" s="204">
        <f>I67+K67</f>
        <v>1550.3999999999999</v>
      </c>
      <c r="M67" s="210"/>
      <c r="O67" s="204">
        <v>320</v>
      </c>
    </row>
    <row r="68" spans="1:16">
      <c r="A68" s="205"/>
      <c r="B68" s="191"/>
      <c r="C68" s="178"/>
      <c r="D68" s="214" t="s">
        <v>184</v>
      </c>
      <c r="E68" s="180"/>
      <c r="F68" s="213"/>
      <c r="G68" s="160"/>
      <c r="H68" s="204"/>
      <c r="I68" s="204"/>
      <c r="J68" s="204"/>
      <c r="K68" s="204"/>
      <c r="L68" s="204"/>
      <c r="M68" s="210"/>
      <c r="O68" s="204"/>
    </row>
    <row r="69" spans="1:16">
      <c r="A69" s="205"/>
      <c r="B69" s="191"/>
      <c r="C69" s="178"/>
      <c r="D69" s="214" t="s">
        <v>185</v>
      </c>
      <c r="E69" s="180"/>
      <c r="F69" s="213">
        <v>153.85</v>
      </c>
      <c r="G69" s="160" t="s">
        <v>5</v>
      </c>
      <c r="H69" s="204">
        <f>O69*0.9</f>
        <v>252</v>
      </c>
      <c r="I69" s="204">
        <f>F69*H69</f>
        <v>38770.199999999997</v>
      </c>
      <c r="J69" s="204">
        <v>120</v>
      </c>
      <c r="K69" s="204">
        <f>F69*J69</f>
        <v>18462</v>
      </c>
      <c r="L69" s="204">
        <f>I69+K69</f>
        <v>57232.2</v>
      </c>
      <c r="M69" s="210"/>
      <c r="O69" s="204">
        <v>280</v>
      </c>
    </row>
    <row r="70" spans="1:16">
      <c r="A70" s="205"/>
      <c r="B70" s="191"/>
      <c r="C70" s="178"/>
      <c r="D70" s="214" t="s">
        <v>186</v>
      </c>
      <c r="E70" s="180"/>
      <c r="F70" s="213"/>
      <c r="G70" s="160"/>
      <c r="H70" s="204"/>
      <c r="I70" s="204"/>
      <c r="J70" s="204"/>
      <c r="K70" s="204"/>
      <c r="L70" s="204"/>
      <c r="M70" s="210"/>
      <c r="O70" s="204"/>
    </row>
    <row r="71" spans="1:16">
      <c r="A71" s="182"/>
      <c r="B71" s="247"/>
      <c r="C71" s="182"/>
      <c r="D71" s="214" t="s">
        <v>187</v>
      </c>
      <c r="E71" s="212"/>
      <c r="F71" s="213">
        <v>16.8</v>
      </c>
      <c r="G71" s="160" t="s">
        <v>5</v>
      </c>
      <c r="H71" s="204">
        <f>O71*0.8</f>
        <v>224</v>
      </c>
      <c r="I71" s="204">
        <f>F71*H71</f>
        <v>3763.2000000000003</v>
      </c>
      <c r="J71" s="204">
        <v>120</v>
      </c>
      <c r="K71" s="204">
        <f>F71*J71</f>
        <v>2016</v>
      </c>
      <c r="L71" s="204">
        <f>I71+K71</f>
        <v>5779.2000000000007</v>
      </c>
      <c r="M71" s="185"/>
      <c r="N71" s="138">
        <f>SUM(L66:L71)</f>
        <v>64561.8</v>
      </c>
      <c r="O71" s="204">
        <v>280</v>
      </c>
      <c r="P71" s="267">
        <f>SUM(F69:F71)</f>
        <v>170.65</v>
      </c>
    </row>
    <row r="72" spans="1:16">
      <c r="A72" s="182"/>
      <c r="B72" s="247"/>
      <c r="C72" s="182"/>
      <c r="D72" s="214" t="s">
        <v>188</v>
      </c>
      <c r="E72" s="212"/>
      <c r="F72" s="184"/>
      <c r="G72" s="185"/>
      <c r="H72" s="186"/>
      <c r="I72" s="187"/>
      <c r="J72" s="186"/>
      <c r="K72" s="186"/>
      <c r="L72" s="188"/>
      <c r="M72" s="185"/>
      <c r="N72" s="211"/>
    </row>
    <row r="73" spans="1:16">
      <c r="A73" s="182"/>
      <c r="B73" s="247">
        <v>3.3</v>
      </c>
      <c r="C73" s="269" t="s">
        <v>189</v>
      </c>
      <c r="D73" s="202"/>
      <c r="E73" s="212"/>
      <c r="F73" s="184"/>
      <c r="G73" s="185"/>
      <c r="H73" s="186"/>
      <c r="I73" s="187"/>
      <c r="J73" s="186"/>
      <c r="K73" s="186"/>
      <c r="L73" s="188"/>
      <c r="M73" s="185"/>
      <c r="N73" s="211"/>
    </row>
    <row r="74" spans="1:16">
      <c r="A74" s="182"/>
      <c r="B74" s="247"/>
      <c r="C74" s="182"/>
      <c r="D74" s="214" t="s">
        <v>190</v>
      </c>
      <c r="E74" s="212"/>
      <c r="F74" s="213">
        <v>297.54000000000002</v>
      </c>
      <c r="G74" s="160" t="s">
        <v>5</v>
      </c>
      <c r="H74" s="204">
        <f t="shared" ref="H74:H80" si="16">O74*0.8</f>
        <v>228</v>
      </c>
      <c r="I74" s="204">
        <f t="shared" ref="I74:I80" si="17">F74*H74</f>
        <v>67839.12000000001</v>
      </c>
      <c r="J74" s="204">
        <v>98</v>
      </c>
      <c r="K74" s="204">
        <f t="shared" ref="K74:K80" si="18">F74*J74</f>
        <v>29158.920000000002</v>
      </c>
      <c r="L74" s="204">
        <f t="shared" ref="L74:L80" si="19">I74+K74</f>
        <v>96998.040000000008</v>
      </c>
      <c r="M74" s="185"/>
      <c r="N74" s="211"/>
      <c r="O74" s="204">
        <v>285</v>
      </c>
    </row>
    <row r="75" spans="1:16">
      <c r="A75" s="182"/>
      <c r="B75" s="247"/>
      <c r="C75" s="182"/>
      <c r="D75" s="214" t="s">
        <v>191</v>
      </c>
      <c r="E75" s="212"/>
      <c r="F75" s="213">
        <v>98.4</v>
      </c>
      <c r="G75" s="160" t="s">
        <v>58</v>
      </c>
      <c r="H75" s="204">
        <f t="shared" si="16"/>
        <v>16</v>
      </c>
      <c r="I75" s="204">
        <f t="shared" si="17"/>
        <v>1574.4</v>
      </c>
      <c r="J75" s="204">
        <v>25</v>
      </c>
      <c r="K75" s="204">
        <f t="shared" si="18"/>
        <v>2460</v>
      </c>
      <c r="L75" s="204">
        <f t="shared" si="19"/>
        <v>4034.4</v>
      </c>
      <c r="M75" s="185"/>
      <c r="N75" s="211"/>
      <c r="O75" s="204">
        <v>20</v>
      </c>
    </row>
    <row r="76" spans="1:16">
      <c r="A76" s="182"/>
      <c r="B76" s="247"/>
      <c r="C76" s="182"/>
      <c r="D76" s="214" t="s">
        <v>192</v>
      </c>
      <c r="E76" s="212"/>
      <c r="F76" s="213">
        <v>532.15</v>
      </c>
      <c r="G76" s="160" t="s">
        <v>5</v>
      </c>
      <c r="H76" s="204">
        <f t="shared" si="16"/>
        <v>86.4</v>
      </c>
      <c r="I76" s="204">
        <f t="shared" si="17"/>
        <v>45977.760000000002</v>
      </c>
      <c r="J76" s="204">
        <v>115</v>
      </c>
      <c r="K76" s="204">
        <f t="shared" si="18"/>
        <v>61197.25</v>
      </c>
      <c r="L76" s="204">
        <f t="shared" si="19"/>
        <v>107175.01000000001</v>
      </c>
      <c r="M76" s="185"/>
      <c r="N76" s="211"/>
      <c r="O76" s="204">
        <v>108</v>
      </c>
    </row>
    <row r="77" spans="1:16">
      <c r="A77" s="182"/>
      <c r="B77" s="217"/>
      <c r="C77" s="182"/>
      <c r="D77" s="220" t="s">
        <v>193</v>
      </c>
      <c r="E77" s="212"/>
      <c r="F77" s="213">
        <v>63</v>
      </c>
      <c r="G77" s="160" t="s">
        <v>5</v>
      </c>
      <c r="H77" s="204">
        <f t="shared" si="16"/>
        <v>256</v>
      </c>
      <c r="I77" s="204">
        <f t="shared" si="17"/>
        <v>16128</v>
      </c>
      <c r="J77" s="204">
        <v>120</v>
      </c>
      <c r="K77" s="204">
        <f t="shared" si="18"/>
        <v>7560</v>
      </c>
      <c r="L77" s="204">
        <f t="shared" si="19"/>
        <v>23688</v>
      </c>
      <c r="M77" s="185"/>
      <c r="N77" s="211"/>
      <c r="O77" s="204">
        <v>320</v>
      </c>
    </row>
    <row r="78" spans="1:16">
      <c r="A78" s="182"/>
      <c r="B78" s="217"/>
      <c r="C78" s="182"/>
      <c r="D78" s="220" t="s">
        <v>194</v>
      </c>
      <c r="E78" s="212"/>
      <c r="F78" s="213">
        <v>4</v>
      </c>
      <c r="G78" s="160" t="s">
        <v>5</v>
      </c>
      <c r="H78" s="204">
        <f t="shared" si="16"/>
        <v>86.4</v>
      </c>
      <c r="I78" s="204">
        <f t="shared" si="17"/>
        <v>345.6</v>
      </c>
      <c r="J78" s="204">
        <v>135</v>
      </c>
      <c r="K78" s="204">
        <f t="shared" si="18"/>
        <v>540</v>
      </c>
      <c r="L78" s="204">
        <f t="shared" si="19"/>
        <v>885.6</v>
      </c>
      <c r="M78" s="185"/>
      <c r="N78" s="211"/>
      <c r="O78" s="204">
        <v>108</v>
      </c>
    </row>
    <row r="79" spans="1:16">
      <c r="A79" s="182"/>
      <c r="B79" s="217"/>
      <c r="C79" s="182"/>
      <c r="D79" s="220" t="s">
        <v>195</v>
      </c>
      <c r="E79" s="212"/>
      <c r="F79" s="213">
        <v>5.6</v>
      </c>
      <c r="G79" s="160" t="s">
        <v>5</v>
      </c>
      <c r="H79" s="204">
        <f t="shared" si="16"/>
        <v>310.40000000000003</v>
      </c>
      <c r="I79" s="204">
        <f t="shared" si="17"/>
        <v>1738.24</v>
      </c>
      <c r="J79" s="204">
        <v>120</v>
      </c>
      <c r="K79" s="204">
        <f t="shared" si="18"/>
        <v>672</v>
      </c>
      <c r="L79" s="204">
        <f t="shared" si="19"/>
        <v>2410.2399999999998</v>
      </c>
      <c r="M79" s="185"/>
      <c r="N79" s="211"/>
      <c r="O79" s="204">
        <v>388</v>
      </c>
    </row>
    <row r="80" spans="1:16">
      <c r="A80" s="182"/>
      <c r="B80" s="217"/>
      <c r="C80" s="182"/>
      <c r="D80" s="220" t="s">
        <v>196</v>
      </c>
      <c r="E80" s="212"/>
      <c r="F80" s="270">
        <v>18</v>
      </c>
      <c r="G80" s="160" t="s">
        <v>5</v>
      </c>
      <c r="H80" s="204">
        <f t="shared" si="16"/>
        <v>86.4</v>
      </c>
      <c r="I80" s="204">
        <f t="shared" si="17"/>
        <v>1555.2</v>
      </c>
      <c r="J80" s="204">
        <v>115</v>
      </c>
      <c r="K80" s="204">
        <f t="shared" si="18"/>
        <v>2070</v>
      </c>
      <c r="L80" s="204">
        <f t="shared" si="19"/>
        <v>3625.2</v>
      </c>
      <c r="M80" s="185"/>
      <c r="N80" s="138">
        <f>SUM(L77:L80)</f>
        <v>30609.039999999997</v>
      </c>
      <c r="O80" s="204">
        <v>108</v>
      </c>
    </row>
    <row r="81" spans="1:15">
      <c r="A81" s="182"/>
      <c r="B81" s="217">
        <v>3.4</v>
      </c>
      <c r="C81" s="271" t="s">
        <v>197</v>
      </c>
      <c r="D81" s="220"/>
      <c r="E81" s="212"/>
      <c r="F81" s="184"/>
      <c r="G81" s="185"/>
      <c r="H81" s="186"/>
      <c r="I81" s="187"/>
      <c r="J81" s="186"/>
      <c r="K81" s="186"/>
      <c r="L81" s="188"/>
      <c r="M81" s="185"/>
      <c r="N81" s="211"/>
    </row>
    <row r="82" spans="1:15">
      <c r="A82" s="182"/>
      <c r="B82" s="217"/>
      <c r="C82" s="182"/>
      <c r="D82" s="220" t="s">
        <v>198</v>
      </c>
      <c r="E82" s="212"/>
      <c r="F82" s="215">
        <v>15</v>
      </c>
      <c r="G82" s="160" t="s">
        <v>203</v>
      </c>
      <c r="H82" s="204">
        <f t="shared" ref="H82:H84" si="20">O82*0.8</f>
        <v>600</v>
      </c>
      <c r="I82" s="204">
        <f>F82*H82</f>
        <v>9000</v>
      </c>
      <c r="J82" s="204">
        <v>280</v>
      </c>
      <c r="K82" s="204">
        <f>F82*J82</f>
        <v>4200</v>
      </c>
      <c r="L82" s="204">
        <f>I82+K82</f>
        <v>13200</v>
      </c>
      <c r="M82" s="185"/>
      <c r="N82" s="211"/>
      <c r="O82" s="204">
        <v>750</v>
      </c>
    </row>
    <row r="83" spans="1:15">
      <c r="A83" s="224"/>
      <c r="B83" s="225"/>
      <c r="C83" s="224"/>
      <c r="D83" s="226" t="s">
        <v>199</v>
      </c>
      <c r="E83" s="227"/>
      <c r="F83" s="272">
        <v>2</v>
      </c>
      <c r="G83" s="229" t="s">
        <v>203</v>
      </c>
      <c r="H83" s="230">
        <f t="shared" si="20"/>
        <v>1640</v>
      </c>
      <c r="I83" s="230">
        <f>F83*H83</f>
        <v>3280</v>
      </c>
      <c r="J83" s="230">
        <v>600</v>
      </c>
      <c r="K83" s="230">
        <f>F83*J83</f>
        <v>1200</v>
      </c>
      <c r="L83" s="230">
        <f>I83+K83</f>
        <v>4480</v>
      </c>
      <c r="M83" s="231"/>
      <c r="N83" s="211"/>
      <c r="O83" s="204">
        <v>2050</v>
      </c>
    </row>
    <row r="84" spans="1:15">
      <c r="A84" s="190"/>
      <c r="B84" s="232"/>
      <c r="C84" s="190"/>
      <c r="D84" s="233" t="s">
        <v>200</v>
      </c>
      <c r="E84" s="234"/>
      <c r="F84" s="273">
        <v>3</v>
      </c>
      <c r="G84" s="240" t="s">
        <v>58</v>
      </c>
      <c r="H84" s="237">
        <f t="shared" si="20"/>
        <v>1480</v>
      </c>
      <c r="I84" s="237">
        <f>F84*H84</f>
        <v>4440</v>
      </c>
      <c r="J84" s="237">
        <v>220</v>
      </c>
      <c r="K84" s="237">
        <f>F84*J84</f>
        <v>660</v>
      </c>
      <c r="L84" s="237">
        <f>I84+K84</f>
        <v>5100</v>
      </c>
      <c r="M84" s="173"/>
      <c r="N84" s="211"/>
      <c r="O84" s="204">
        <v>1850</v>
      </c>
    </row>
    <row r="85" spans="1:15">
      <c r="A85" s="182"/>
      <c r="B85" s="217"/>
      <c r="C85" s="182"/>
      <c r="D85" s="220" t="s">
        <v>201</v>
      </c>
      <c r="E85" s="212"/>
      <c r="F85" s="274">
        <v>2.8</v>
      </c>
      <c r="G85" s="160" t="s">
        <v>58</v>
      </c>
      <c r="H85" s="204">
        <v>1500</v>
      </c>
      <c r="I85" s="204">
        <f>F85*H85</f>
        <v>4200</v>
      </c>
      <c r="J85" s="204">
        <v>180</v>
      </c>
      <c r="K85" s="204">
        <f>F85*J85</f>
        <v>503.99999999999994</v>
      </c>
      <c r="L85" s="204">
        <f>I85+K85</f>
        <v>4704</v>
      </c>
      <c r="M85" s="185"/>
      <c r="N85" s="211"/>
      <c r="O85" s="204">
        <v>1800</v>
      </c>
    </row>
    <row r="86" spans="1:15">
      <c r="A86" s="182"/>
      <c r="B86" s="217">
        <v>3.5</v>
      </c>
      <c r="C86" s="275" t="s">
        <v>215</v>
      </c>
      <c r="D86" s="220"/>
      <c r="E86" s="212"/>
      <c r="F86" s="274"/>
      <c r="G86" s="160"/>
      <c r="H86" s="204"/>
      <c r="I86" s="204"/>
      <c r="J86" s="204"/>
      <c r="K86" s="204"/>
      <c r="L86" s="204"/>
      <c r="M86" s="185"/>
      <c r="N86" s="211"/>
    </row>
    <row r="87" spans="1:15">
      <c r="A87" s="182"/>
      <c r="B87" s="217"/>
      <c r="C87" s="182"/>
      <c r="D87" s="220" t="s">
        <v>309</v>
      </c>
      <c r="E87" s="212"/>
      <c r="F87" s="274">
        <v>1</v>
      </c>
      <c r="G87" s="160" t="s">
        <v>113</v>
      </c>
      <c r="H87" s="204">
        <f>O87*0.8</f>
        <v>8400</v>
      </c>
      <c r="I87" s="204">
        <f>F87*H87</f>
        <v>8400</v>
      </c>
      <c r="J87" s="204">
        <v>800</v>
      </c>
      <c r="K87" s="204">
        <f>F87*J87</f>
        <v>800</v>
      </c>
      <c r="L87" s="204">
        <f>I87+K87</f>
        <v>9200</v>
      </c>
      <c r="M87" s="185"/>
      <c r="N87" s="211"/>
      <c r="O87" s="204">
        <v>10500</v>
      </c>
    </row>
    <row r="88" spans="1:15">
      <c r="A88" s="182"/>
      <c r="B88" s="217"/>
      <c r="C88" s="182"/>
      <c r="D88" s="220" t="s">
        <v>204</v>
      </c>
      <c r="E88" s="212"/>
      <c r="F88" s="274"/>
      <c r="G88" s="160"/>
      <c r="H88" s="204"/>
      <c r="I88" s="204"/>
      <c r="J88" s="204"/>
      <c r="K88" s="204"/>
      <c r="L88" s="204"/>
      <c r="M88" s="185"/>
      <c r="N88" s="211"/>
      <c r="O88" s="204"/>
    </row>
    <row r="89" spans="1:15">
      <c r="A89" s="182"/>
      <c r="B89" s="217"/>
      <c r="C89" s="182"/>
      <c r="D89" s="220" t="s">
        <v>205</v>
      </c>
      <c r="E89" s="212"/>
      <c r="F89" s="274"/>
      <c r="G89" s="160"/>
      <c r="H89" s="204"/>
      <c r="I89" s="204"/>
      <c r="J89" s="204"/>
      <c r="K89" s="204"/>
      <c r="L89" s="204"/>
      <c r="M89" s="185"/>
      <c r="N89" s="211"/>
      <c r="O89" s="204"/>
    </row>
    <row r="90" spans="1:15">
      <c r="A90" s="182"/>
      <c r="B90" s="217"/>
      <c r="C90" s="182"/>
      <c r="D90" s="220" t="s">
        <v>310</v>
      </c>
      <c r="E90" s="212"/>
      <c r="F90" s="274">
        <v>1</v>
      </c>
      <c r="G90" s="160" t="s">
        <v>113</v>
      </c>
      <c r="H90" s="204">
        <f>O90*0.8</f>
        <v>10000</v>
      </c>
      <c r="I90" s="204">
        <f>F90*H90</f>
        <v>10000</v>
      </c>
      <c r="J90" s="204">
        <v>800</v>
      </c>
      <c r="K90" s="204">
        <f>F90*J90</f>
        <v>800</v>
      </c>
      <c r="L90" s="204">
        <f>I90+K90</f>
        <v>10800</v>
      </c>
      <c r="M90" s="185"/>
      <c r="N90" s="211"/>
      <c r="O90" s="204">
        <v>12500</v>
      </c>
    </row>
    <row r="91" spans="1:15">
      <c r="A91" s="182"/>
      <c r="B91" s="217"/>
      <c r="C91" s="182"/>
      <c r="D91" s="220" t="s">
        <v>206</v>
      </c>
      <c r="E91" s="212"/>
      <c r="F91" s="274"/>
      <c r="G91" s="160"/>
      <c r="H91" s="204"/>
      <c r="I91" s="204"/>
      <c r="J91" s="204"/>
      <c r="K91" s="204"/>
      <c r="L91" s="204"/>
      <c r="M91" s="185"/>
      <c r="N91" s="211"/>
      <c r="O91" s="204"/>
    </row>
    <row r="92" spans="1:15">
      <c r="A92" s="182"/>
      <c r="B92" s="217"/>
      <c r="C92" s="182"/>
      <c r="D92" s="220" t="s">
        <v>207</v>
      </c>
      <c r="E92" s="212"/>
      <c r="F92" s="274"/>
      <c r="G92" s="160"/>
      <c r="H92" s="204"/>
      <c r="I92" s="204"/>
      <c r="J92" s="204"/>
      <c r="K92" s="204"/>
      <c r="L92" s="204"/>
      <c r="M92" s="185"/>
      <c r="N92" s="211"/>
      <c r="O92" s="204"/>
    </row>
    <row r="93" spans="1:15">
      <c r="A93" s="182"/>
      <c r="B93" s="217"/>
      <c r="C93" s="182"/>
      <c r="D93" s="220" t="s">
        <v>311</v>
      </c>
      <c r="E93" s="212"/>
      <c r="F93" s="274">
        <v>1</v>
      </c>
      <c r="G93" s="160" t="s">
        <v>113</v>
      </c>
      <c r="H93" s="204">
        <f>O93*0.8</f>
        <v>6000</v>
      </c>
      <c r="I93" s="204">
        <f>F93*H93</f>
        <v>6000</v>
      </c>
      <c r="J93" s="204">
        <v>400</v>
      </c>
      <c r="K93" s="204">
        <f>F93*J93</f>
        <v>400</v>
      </c>
      <c r="L93" s="204">
        <f>I93+K93</f>
        <v>6400</v>
      </c>
      <c r="M93" s="185"/>
      <c r="N93" s="211"/>
      <c r="O93" s="204">
        <v>7500</v>
      </c>
    </row>
    <row r="94" spans="1:15">
      <c r="A94" s="182"/>
      <c r="B94" s="217"/>
      <c r="C94" s="182"/>
      <c r="D94" s="220" t="s">
        <v>208</v>
      </c>
      <c r="E94" s="212"/>
      <c r="F94" s="274"/>
      <c r="G94" s="160"/>
      <c r="H94" s="204"/>
      <c r="I94" s="204"/>
      <c r="J94" s="204"/>
      <c r="K94" s="204"/>
      <c r="L94" s="204"/>
      <c r="M94" s="185"/>
      <c r="N94" s="211"/>
      <c r="O94" s="204"/>
    </row>
    <row r="95" spans="1:15">
      <c r="A95" s="182"/>
      <c r="B95" s="217"/>
      <c r="C95" s="182"/>
      <c r="D95" s="220" t="s">
        <v>312</v>
      </c>
      <c r="E95" s="212"/>
      <c r="F95" s="274">
        <v>1</v>
      </c>
      <c r="G95" s="160" t="s">
        <v>113</v>
      </c>
      <c r="H95" s="204">
        <f>O95*0.8</f>
        <v>5440</v>
      </c>
      <c r="I95" s="204">
        <f>F95*H95</f>
        <v>5440</v>
      </c>
      <c r="J95" s="204">
        <v>400</v>
      </c>
      <c r="K95" s="204">
        <f>F95*J95</f>
        <v>400</v>
      </c>
      <c r="L95" s="204">
        <f>I95+K95</f>
        <v>5840</v>
      </c>
      <c r="M95" s="185"/>
      <c r="N95" s="211"/>
      <c r="O95" s="204">
        <v>6800</v>
      </c>
    </row>
    <row r="96" spans="1:15">
      <c r="A96" s="182"/>
      <c r="B96" s="217"/>
      <c r="C96" s="182"/>
      <c r="D96" s="220" t="s">
        <v>209</v>
      </c>
      <c r="E96" s="212"/>
      <c r="F96" s="274"/>
      <c r="G96" s="160"/>
      <c r="H96" s="204"/>
      <c r="I96" s="204"/>
      <c r="J96" s="204"/>
      <c r="K96" s="204"/>
      <c r="L96" s="204"/>
      <c r="M96" s="185"/>
      <c r="N96" s="211"/>
      <c r="O96" s="204"/>
    </row>
    <row r="97" spans="1:15">
      <c r="A97" s="182"/>
      <c r="B97" s="217"/>
      <c r="C97" s="182"/>
      <c r="D97" s="220" t="s">
        <v>313</v>
      </c>
      <c r="E97" s="212"/>
      <c r="F97" s="274">
        <v>1</v>
      </c>
      <c r="G97" s="160" t="s">
        <v>113</v>
      </c>
      <c r="H97" s="204">
        <f>O97*0.8</f>
        <v>6240</v>
      </c>
      <c r="I97" s="204">
        <f>F97*H97</f>
        <v>6240</v>
      </c>
      <c r="J97" s="204">
        <v>600</v>
      </c>
      <c r="K97" s="204">
        <f>F97*J97</f>
        <v>600</v>
      </c>
      <c r="L97" s="204">
        <f>I97+K97</f>
        <v>6840</v>
      </c>
      <c r="M97" s="185"/>
      <c r="N97" s="211"/>
      <c r="O97" s="204">
        <v>7800</v>
      </c>
    </row>
    <row r="98" spans="1:15">
      <c r="A98" s="182"/>
      <c r="B98" s="217"/>
      <c r="C98" s="182"/>
      <c r="D98" s="220" t="s">
        <v>210</v>
      </c>
      <c r="E98" s="212"/>
      <c r="F98" s="274"/>
      <c r="G98" s="160"/>
      <c r="H98" s="204"/>
      <c r="I98" s="204"/>
      <c r="J98" s="204"/>
      <c r="K98" s="204"/>
      <c r="L98" s="204"/>
      <c r="M98" s="185"/>
      <c r="N98" s="211"/>
      <c r="O98" s="204"/>
    </row>
    <row r="99" spans="1:15">
      <c r="A99" s="182"/>
      <c r="B99" s="217"/>
      <c r="C99" s="182"/>
      <c r="D99" s="220" t="s">
        <v>314</v>
      </c>
      <c r="E99" s="212"/>
      <c r="F99" s="274">
        <v>2</v>
      </c>
      <c r="G99" s="160" t="s">
        <v>113</v>
      </c>
      <c r="H99" s="204">
        <f>O99*0.8</f>
        <v>5440</v>
      </c>
      <c r="I99" s="204">
        <f>F99*H99</f>
        <v>10880</v>
      </c>
      <c r="J99" s="204">
        <v>600</v>
      </c>
      <c r="K99" s="204">
        <f>F99*J99</f>
        <v>1200</v>
      </c>
      <c r="L99" s="204">
        <f>I99+K99</f>
        <v>12080</v>
      </c>
      <c r="M99" s="185"/>
      <c r="N99" s="211"/>
      <c r="O99" s="204">
        <v>6800</v>
      </c>
    </row>
    <row r="100" spans="1:15">
      <c r="A100" s="182"/>
      <c r="B100" s="217"/>
      <c r="C100" s="182"/>
      <c r="D100" s="220" t="s">
        <v>211</v>
      </c>
      <c r="E100" s="212"/>
      <c r="F100" s="274"/>
      <c r="G100" s="160"/>
      <c r="H100" s="204"/>
      <c r="I100" s="204"/>
      <c r="J100" s="204"/>
      <c r="K100" s="204"/>
      <c r="L100" s="204"/>
      <c r="M100" s="185"/>
      <c r="N100" s="211"/>
      <c r="O100" s="204"/>
    </row>
    <row r="101" spans="1:15">
      <c r="A101" s="182"/>
      <c r="B101" s="217"/>
      <c r="C101" s="182"/>
      <c r="D101" s="220" t="s">
        <v>315</v>
      </c>
      <c r="E101" s="212"/>
      <c r="F101" s="274">
        <v>3</v>
      </c>
      <c r="G101" s="160" t="s">
        <v>113</v>
      </c>
      <c r="H101" s="204">
        <f>O101*0.8</f>
        <v>5440</v>
      </c>
      <c r="I101" s="204">
        <f>F101*H101</f>
        <v>16320</v>
      </c>
      <c r="J101" s="204">
        <v>600</v>
      </c>
      <c r="K101" s="204">
        <f>F101*J101</f>
        <v>1800</v>
      </c>
      <c r="L101" s="204">
        <f>I101+K101</f>
        <v>18120</v>
      </c>
      <c r="M101" s="185"/>
      <c r="N101" s="211"/>
      <c r="O101" s="204">
        <v>6800</v>
      </c>
    </row>
    <row r="102" spans="1:15">
      <c r="A102" s="182"/>
      <c r="B102" s="217"/>
      <c r="C102" s="182"/>
      <c r="D102" s="220" t="s">
        <v>211</v>
      </c>
      <c r="E102" s="212"/>
      <c r="F102" s="274"/>
      <c r="G102" s="160"/>
      <c r="H102" s="204"/>
      <c r="I102" s="204"/>
      <c r="J102" s="204"/>
      <c r="K102" s="204"/>
      <c r="L102" s="204"/>
      <c r="M102" s="185"/>
      <c r="N102" s="211"/>
      <c r="O102" s="204"/>
    </row>
    <row r="103" spans="1:15">
      <c r="A103" s="182"/>
      <c r="B103" s="217"/>
      <c r="C103" s="182"/>
      <c r="D103" s="220" t="s">
        <v>316</v>
      </c>
      <c r="E103" s="212"/>
      <c r="F103" s="274">
        <v>3</v>
      </c>
      <c r="G103" s="160" t="s">
        <v>113</v>
      </c>
      <c r="H103" s="204">
        <f>O103*0.8</f>
        <v>5440</v>
      </c>
      <c r="I103" s="204">
        <f>F103*H103</f>
        <v>16320</v>
      </c>
      <c r="J103" s="204">
        <v>600</v>
      </c>
      <c r="K103" s="204">
        <f>F103*J103</f>
        <v>1800</v>
      </c>
      <c r="L103" s="204">
        <f>I103+K103</f>
        <v>18120</v>
      </c>
      <c r="M103" s="185"/>
      <c r="N103" s="211"/>
      <c r="O103" s="204">
        <v>6800</v>
      </c>
    </row>
    <row r="104" spans="1:15">
      <c r="A104" s="224"/>
      <c r="B104" s="225"/>
      <c r="C104" s="224"/>
      <c r="D104" s="226" t="s">
        <v>212</v>
      </c>
      <c r="E104" s="227"/>
      <c r="F104" s="276"/>
      <c r="G104" s="229"/>
      <c r="H104" s="230"/>
      <c r="I104" s="230"/>
      <c r="J104" s="230"/>
      <c r="K104" s="230"/>
      <c r="L104" s="230"/>
      <c r="M104" s="231"/>
      <c r="N104" s="211"/>
      <c r="O104" s="204"/>
    </row>
    <row r="105" spans="1:15">
      <c r="A105" s="190"/>
      <c r="B105" s="232"/>
      <c r="C105" s="190"/>
      <c r="D105" s="233" t="s">
        <v>317</v>
      </c>
      <c r="E105" s="234"/>
      <c r="F105" s="277">
        <v>1</v>
      </c>
      <c r="G105" s="236" t="s">
        <v>113</v>
      </c>
      <c r="H105" s="237">
        <f>O105*0.8</f>
        <v>5440</v>
      </c>
      <c r="I105" s="237">
        <f>F105*H105</f>
        <v>5440</v>
      </c>
      <c r="J105" s="237">
        <v>600</v>
      </c>
      <c r="K105" s="237">
        <f>F105*J105</f>
        <v>600</v>
      </c>
      <c r="L105" s="237">
        <f>I105+K105</f>
        <v>6040</v>
      </c>
      <c r="M105" s="173"/>
      <c r="N105" s="211"/>
      <c r="O105" s="204">
        <v>6800</v>
      </c>
    </row>
    <row r="106" spans="1:15">
      <c r="A106" s="182"/>
      <c r="B106" s="217"/>
      <c r="C106" s="182"/>
      <c r="D106" s="220" t="s">
        <v>211</v>
      </c>
      <c r="E106" s="212"/>
      <c r="F106" s="274"/>
      <c r="G106" s="160"/>
      <c r="H106" s="204"/>
      <c r="I106" s="204"/>
      <c r="J106" s="204"/>
      <c r="K106" s="204"/>
      <c r="L106" s="204"/>
      <c r="M106" s="185"/>
      <c r="N106" s="211"/>
      <c r="O106" s="204"/>
    </row>
    <row r="107" spans="1:15">
      <c r="A107" s="182"/>
      <c r="B107" s="217"/>
      <c r="C107" s="182"/>
      <c r="D107" s="220" t="s">
        <v>213</v>
      </c>
      <c r="E107" s="212"/>
      <c r="F107" s="274">
        <v>6</v>
      </c>
      <c r="G107" s="160" t="s">
        <v>113</v>
      </c>
      <c r="H107" s="204">
        <f>O107*0.8</f>
        <v>680</v>
      </c>
      <c r="I107" s="204">
        <f>F107*H107</f>
        <v>4080</v>
      </c>
      <c r="J107" s="204">
        <v>87</v>
      </c>
      <c r="K107" s="204">
        <f>F107*J107</f>
        <v>522</v>
      </c>
      <c r="L107" s="204">
        <f>I107+K107</f>
        <v>4602</v>
      </c>
      <c r="M107" s="185"/>
      <c r="N107" s="211"/>
      <c r="O107" s="204">
        <v>850</v>
      </c>
    </row>
    <row r="108" spans="1:15">
      <c r="A108" s="182"/>
      <c r="B108" s="217"/>
      <c r="C108" s="182"/>
      <c r="D108" s="278" t="s">
        <v>214</v>
      </c>
      <c r="E108" s="212"/>
      <c r="F108" s="279">
        <v>3</v>
      </c>
      <c r="G108" s="208" t="s">
        <v>113</v>
      </c>
      <c r="H108" s="204">
        <f>O108*0.8</f>
        <v>544</v>
      </c>
      <c r="I108" s="209">
        <v>380</v>
      </c>
      <c r="J108" s="209">
        <v>87</v>
      </c>
      <c r="K108" s="209">
        <f>F108*J108</f>
        <v>261</v>
      </c>
      <c r="L108" s="209">
        <f>I108+K108</f>
        <v>641</v>
      </c>
      <c r="M108" s="185"/>
      <c r="N108" s="211"/>
      <c r="O108" s="209">
        <v>680</v>
      </c>
    </row>
    <row r="109" spans="1:15">
      <c r="A109" s="182"/>
      <c r="B109" s="217"/>
      <c r="C109" s="182"/>
      <c r="D109" s="220" t="s">
        <v>318</v>
      </c>
      <c r="E109" s="212"/>
      <c r="F109" s="274">
        <v>2</v>
      </c>
      <c r="G109" s="160" t="s">
        <v>113</v>
      </c>
      <c r="H109" s="204">
        <f>O109*0.8</f>
        <v>4640</v>
      </c>
      <c r="I109" s="204">
        <f>F109*H109</f>
        <v>9280</v>
      </c>
      <c r="J109" s="204">
        <v>600</v>
      </c>
      <c r="K109" s="204">
        <f>F109*J109</f>
        <v>1200</v>
      </c>
      <c r="L109" s="204">
        <f>I109+K109</f>
        <v>10480</v>
      </c>
      <c r="M109" s="185"/>
      <c r="N109" s="211"/>
      <c r="O109" s="204">
        <v>5800</v>
      </c>
    </row>
    <row r="110" spans="1:15">
      <c r="A110" s="182"/>
      <c r="B110" s="217"/>
      <c r="C110" s="182"/>
      <c r="D110" s="220" t="s">
        <v>206</v>
      </c>
      <c r="E110" s="212"/>
      <c r="F110" s="279"/>
      <c r="G110" s="208"/>
      <c r="H110" s="209"/>
      <c r="I110" s="209"/>
      <c r="J110" s="209"/>
      <c r="K110" s="209"/>
      <c r="L110" s="209"/>
      <c r="M110" s="185"/>
      <c r="N110" s="211"/>
      <c r="O110" s="209"/>
    </row>
    <row r="111" spans="1:15">
      <c r="A111" s="182"/>
      <c r="B111" s="217"/>
      <c r="C111" s="182"/>
      <c r="D111" s="220" t="s">
        <v>216</v>
      </c>
      <c r="E111" s="212"/>
      <c r="F111" s="279"/>
      <c r="G111" s="208"/>
      <c r="H111" s="209"/>
      <c r="I111" s="209"/>
      <c r="J111" s="209"/>
      <c r="K111" s="209"/>
      <c r="L111" s="209"/>
      <c r="M111" s="185"/>
      <c r="N111" s="211"/>
      <c r="O111" s="209"/>
    </row>
    <row r="112" spans="1:15">
      <c r="A112" s="182"/>
      <c r="B112" s="217"/>
      <c r="C112" s="182"/>
      <c r="D112" s="220" t="s">
        <v>319</v>
      </c>
      <c r="E112" s="212"/>
      <c r="F112" s="274">
        <v>4</v>
      </c>
      <c r="G112" s="160" t="s">
        <v>113</v>
      </c>
      <c r="H112" s="204">
        <f>O112*0.8</f>
        <v>2800</v>
      </c>
      <c r="I112" s="204">
        <f>F112*H112</f>
        <v>11200</v>
      </c>
      <c r="J112" s="204">
        <v>350</v>
      </c>
      <c r="K112" s="204">
        <f>F112*J112</f>
        <v>1400</v>
      </c>
      <c r="L112" s="204">
        <f>I112+K112</f>
        <v>12600</v>
      </c>
      <c r="M112" s="185"/>
      <c r="N112" s="211"/>
      <c r="O112" s="204">
        <v>3500</v>
      </c>
    </row>
    <row r="113" spans="1:15">
      <c r="A113" s="182"/>
      <c r="B113" s="217"/>
      <c r="C113" s="182"/>
      <c r="D113" s="220" t="s">
        <v>217</v>
      </c>
      <c r="E113" s="212"/>
      <c r="F113" s="279"/>
      <c r="G113" s="208"/>
      <c r="H113" s="209"/>
      <c r="I113" s="209"/>
      <c r="J113" s="209"/>
      <c r="K113" s="209"/>
      <c r="L113" s="209"/>
      <c r="M113" s="185"/>
      <c r="N113" s="211"/>
      <c r="O113" s="209"/>
    </row>
    <row r="114" spans="1:15">
      <c r="A114" s="182"/>
      <c r="B114" s="217"/>
      <c r="C114" s="182"/>
      <c r="D114" s="220" t="s">
        <v>320</v>
      </c>
      <c r="E114" s="212"/>
      <c r="F114" s="274">
        <v>1</v>
      </c>
      <c r="G114" s="160" t="s">
        <v>113</v>
      </c>
      <c r="H114" s="204">
        <f>O114*0.8</f>
        <v>3680</v>
      </c>
      <c r="I114" s="204">
        <f>F114*H114</f>
        <v>3680</v>
      </c>
      <c r="J114" s="204">
        <v>350</v>
      </c>
      <c r="K114" s="204">
        <f>F114*J114</f>
        <v>350</v>
      </c>
      <c r="L114" s="204">
        <f>I114+K114</f>
        <v>4030</v>
      </c>
      <c r="M114" s="185"/>
      <c r="N114" s="211"/>
      <c r="O114" s="204">
        <v>4600</v>
      </c>
    </row>
    <row r="115" spans="1:15">
      <c r="A115" s="182"/>
      <c r="B115" s="217"/>
      <c r="C115" s="182"/>
      <c r="D115" s="220" t="s">
        <v>218</v>
      </c>
      <c r="E115" s="212"/>
      <c r="F115" s="279"/>
      <c r="G115" s="208"/>
      <c r="H115" s="209"/>
      <c r="I115" s="209"/>
      <c r="J115" s="209"/>
      <c r="K115" s="209"/>
      <c r="L115" s="209"/>
      <c r="M115" s="185"/>
      <c r="N115" s="211"/>
      <c r="O115" s="209"/>
    </row>
    <row r="116" spans="1:15">
      <c r="A116" s="182"/>
      <c r="B116" s="217"/>
      <c r="C116" s="182"/>
      <c r="D116" s="220" t="s">
        <v>219</v>
      </c>
      <c r="E116" s="212"/>
      <c r="F116" s="279"/>
      <c r="G116" s="208"/>
      <c r="H116" s="209"/>
      <c r="I116" s="209"/>
      <c r="J116" s="209"/>
      <c r="K116" s="209"/>
      <c r="L116" s="209"/>
      <c r="M116" s="185"/>
      <c r="N116" s="211"/>
      <c r="O116" s="209"/>
    </row>
    <row r="117" spans="1:15">
      <c r="A117" s="182"/>
      <c r="B117" s="217"/>
      <c r="C117" s="182"/>
      <c r="D117" s="220" t="s">
        <v>321</v>
      </c>
      <c r="E117" s="212"/>
      <c r="F117" s="274">
        <v>1</v>
      </c>
      <c r="G117" s="160" t="s">
        <v>113</v>
      </c>
      <c r="H117" s="204">
        <f>O117*0.8</f>
        <v>3040</v>
      </c>
      <c r="I117" s="204">
        <f>F117*H117</f>
        <v>3040</v>
      </c>
      <c r="J117" s="204">
        <v>300</v>
      </c>
      <c r="K117" s="204">
        <f>F117*J117</f>
        <v>300</v>
      </c>
      <c r="L117" s="204">
        <f>I117+K117</f>
        <v>3340</v>
      </c>
      <c r="M117" s="185"/>
      <c r="N117" s="211"/>
      <c r="O117" s="204">
        <v>3800</v>
      </c>
    </row>
    <row r="118" spans="1:15">
      <c r="A118" s="182"/>
      <c r="B118" s="217"/>
      <c r="C118" s="182"/>
      <c r="D118" s="220" t="s">
        <v>220</v>
      </c>
      <c r="E118" s="212"/>
      <c r="F118" s="279"/>
      <c r="G118" s="208"/>
      <c r="H118" s="209"/>
      <c r="I118" s="209"/>
      <c r="J118" s="209"/>
      <c r="K118" s="209"/>
      <c r="L118" s="209"/>
      <c r="M118" s="185"/>
      <c r="N118" s="211"/>
      <c r="O118" s="209"/>
    </row>
    <row r="119" spans="1:15">
      <c r="A119" s="182"/>
      <c r="B119" s="217"/>
      <c r="C119" s="182"/>
      <c r="D119" s="220" t="s">
        <v>221</v>
      </c>
      <c r="E119" s="212"/>
      <c r="F119" s="279"/>
      <c r="G119" s="208"/>
      <c r="H119" s="209"/>
      <c r="I119" s="209"/>
      <c r="J119" s="209"/>
      <c r="K119" s="209"/>
      <c r="L119" s="209"/>
      <c r="M119" s="185"/>
      <c r="N119" s="211"/>
      <c r="O119" s="209"/>
    </row>
    <row r="120" spans="1:15">
      <c r="A120" s="182"/>
      <c r="B120" s="217"/>
      <c r="C120" s="182"/>
      <c r="D120" s="220" t="s">
        <v>322</v>
      </c>
      <c r="E120" s="212"/>
      <c r="F120" s="274">
        <v>4</v>
      </c>
      <c r="G120" s="160" t="s">
        <v>113</v>
      </c>
      <c r="H120" s="204">
        <f>O120*0.8</f>
        <v>2240</v>
      </c>
      <c r="I120" s="204">
        <f>F120*H120</f>
        <v>8960</v>
      </c>
      <c r="J120" s="204">
        <v>300</v>
      </c>
      <c r="K120" s="204">
        <f>F120*J120</f>
        <v>1200</v>
      </c>
      <c r="L120" s="204">
        <f>I120+K120</f>
        <v>10160</v>
      </c>
      <c r="M120" s="185"/>
      <c r="N120" s="211"/>
      <c r="O120" s="204">
        <v>2800</v>
      </c>
    </row>
    <row r="121" spans="1:15">
      <c r="A121" s="182"/>
      <c r="B121" s="217"/>
      <c r="C121" s="182"/>
      <c r="D121" s="220" t="s">
        <v>222</v>
      </c>
      <c r="E121" s="212"/>
      <c r="F121" s="279"/>
      <c r="G121" s="208"/>
      <c r="H121" s="209"/>
      <c r="I121" s="209"/>
      <c r="J121" s="209"/>
      <c r="K121" s="209"/>
      <c r="L121" s="209"/>
      <c r="M121" s="185"/>
      <c r="N121" s="211"/>
      <c r="O121" s="209"/>
    </row>
    <row r="122" spans="1:15">
      <c r="A122" s="182"/>
      <c r="B122" s="217"/>
      <c r="C122" s="182"/>
      <c r="D122" s="220" t="s">
        <v>323</v>
      </c>
      <c r="E122" s="212"/>
      <c r="F122" s="274">
        <v>2</v>
      </c>
      <c r="G122" s="160" t="s">
        <v>113</v>
      </c>
      <c r="H122" s="204">
        <f>O122*0.8</f>
        <v>2640</v>
      </c>
      <c r="I122" s="204">
        <f>F122*H122</f>
        <v>5280</v>
      </c>
      <c r="J122" s="204">
        <v>300</v>
      </c>
      <c r="K122" s="204">
        <f>F122*J122</f>
        <v>600</v>
      </c>
      <c r="L122" s="204">
        <f>I122+K122</f>
        <v>5880</v>
      </c>
      <c r="M122" s="185"/>
      <c r="N122" s="211"/>
      <c r="O122" s="204">
        <v>3300</v>
      </c>
    </row>
    <row r="123" spans="1:15">
      <c r="A123" s="182"/>
      <c r="B123" s="217"/>
      <c r="C123" s="182"/>
      <c r="D123" s="220" t="s">
        <v>223</v>
      </c>
      <c r="E123" s="212"/>
      <c r="F123" s="279"/>
      <c r="G123" s="208"/>
      <c r="H123" s="209"/>
      <c r="I123" s="209"/>
      <c r="J123" s="209"/>
      <c r="K123" s="209"/>
      <c r="L123" s="209"/>
      <c r="M123" s="185"/>
      <c r="N123" s="211"/>
      <c r="O123" s="209"/>
    </row>
    <row r="124" spans="1:15">
      <c r="A124" s="182"/>
      <c r="B124" s="217"/>
      <c r="C124" s="182"/>
      <c r="D124" s="220" t="s">
        <v>224</v>
      </c>
      <c r="E124" s="212"/>
      <c r="F124" s="279"/>
      <c r="G124" s="208"/>
      <c r="H124" s="209"/>
      <c r="I124" s="209"/>
      <c r="J124" s="209"/>
      <c r="K124" s="209"/>
      <c r="L124" s="209"/>
      <c r="M124" s="185"/>
      <c r="N124" s="211"/>
      <c r="O124" s="209"/>
    </row>
    <row r="125" spans="1:15">
      <c r="A125" s="224"/>
      <c r="B125" s="225"/>
      <c r="C125" s="224"/>
      <c r="D125" s="226" t="s">
        <v>324</v>
      </c>
      <c r="E125" s="227"/>
      <c r="F125" s="276">
        <v>1</v>
      </c>
      <c r="G125" s="229" t="s">
        <v>113</v>
      </c>
      <c r="H125" s="230">
        <f>O125*0.8</f>
        <v>2240</v>
      </c>
      <c r="I125" s="230">
        <f>F125*H125</f>
        <v>2240</v>
      </c>
      <c r="J125" s="230">
        <v>200</v>
      </c>
      <c r="K125" s="230">
        <f>F125*J125</f>
        <v>200</v>
      </c>
      <c r="L125" s="230">
        <f>I125+K125</f>
        <v>2440</v>
      </c>
      <c r="M125" s="231"/>
      <c r="N125" s="211"/>
      <c r="O125" s="204">
        <v>2800</v>
      </c>
    </row>
    <row r="126" spans="1:15">
      <c r="A126" s="190"/>
      <c r="B126" s="232"/>
      <c r="C126" s="190"/>
      <c r="D126" s="233" t="s">
        <v>220</v>
      </c>
      <c r="E126" s="234"/>
      <c r="F126" s="280"/>
      <c r="G126" s="240"/>
      <c r="H126" s="281"/>
      <c r="I126" s="281"/>
      <c r="J126" s="281"/>
      <c r="K126" s="281"/>
      <c r="L126" s="281"/>
      <c r="M126" s="173"/>
      <c r="N126" s="211"/>
      <c r="O126" s="209"/>
    </row>
    <row r="127" spans="1:15">
      <c r="A127" s="182"/>
      <c r="B127" s="217"/>
      <c r="C127" s="182"/>
      <c r="D127" s="220" t="s">
        <v>225</v>
      </c>
      <c r="E127" s="212"/>
      <c r="F127" s="274"/>
      <c r="G127" s="160"/>
      <c r="H127" s="204"/>
      <c r="I127" s="204"/>
      <c r="J127" s="204"/>
      <c r="K127" s="204"/>
      <c r="L127" s="204"/>
      <c r="M127" s="185"/>
      <c r="N127" s="211"/>
      <c r="O127" s="204"/>
    </row>
    <row r="128" spans="1:15">
      <c r="A128" s="182"/>
      <c r="B128" s="217"/>
      <c r="C128" s="182"/>
      <c r="D128" s="220" t="s">
        <v>325</v>
      </c>
      <c r="E128" s="212"/>
      <c r="F128" s="274">
        <v>1</v>
      </c>
      <c r="G128" s="160" t="s">
        <v>113</v>
      </c>
      <c r="H128" s="204">
        <f>O128*0.8</f>
        <v>6800</v>
      </c>
      <c r="I128" s="204">
        <f>F128*H128</f>
        <v>6800</v>
      </c>
      <c r="J128" s="204">
        <v>300</v>
      </c>
      <c r="K128" s="204">
        <f>F128*J128</f>
        <v>300</v>
      </c>
      <c r="L128" s="204">
        <f>I128+K128</f>
        <v>7100</v>
      </c>
      <c r="M128" s="185"/>
      <c r="N128" s="211"/>
      <c r="O128" s="204">
        <v>8500</v>
      </c>
    </row>
    <row r="129" spans="1:15">
      <c r="A129" s="182"/>
      <c r="B129" s="217"/>
      <c r="C129" s="182"/>
      <c r="D129" s="220" t="s">
        <v>226</v>
      </c>
      <c r="E129" s="212"/>
      <c r="F129" s="184"/>
      <c r="G129" s="185"/>
      <c r="H129" s="186"/>
      <c r="I129" s="187"/>
      <c r="J129" s="186"/>
      <c r="K129" s="186"/>
      <c r="L129" s="188"/>
      <c r="M129" s="185"/>
      <c r="N129" s="211"/>
    </row>
    <row r="130" spans="1:15">
      <c r="A130" s="182"/>
      <c r="B130" s="217"/>
      <c r="C130" s="182"/>
      <c r="D130" s="220" t="s">
        <v>227</v>
      </c>
      <c r="E130" s="212"/>
      <c r="F130" s="184"/>
      <c r="G130" s="185"/>
      <c r="H130" s="186"/>
      <c r="I130" s="187"/>
      <c r="J130" s="186"/>
      <c r="K130" s="186"/>
      <c r="L130" s="188"/>
      <c r="M130" s="185"/>
      <c r="N130" s="211">
        <f>SUM(L87:L128)</f>
        <v>154713</v>
      </c>
    </row>
    <row r="131" spans="1:15">
      <c r="A131" s="182"/>
      <c r="B131" s="217">
        <v>3.6</v>
      </c>
      <c r="C131" s="282" t="s">
        <v>228</v>
      </c>
      <c r="D131" s="220"/>
      <c r="E131" s="212"/>
      <c r="F131" s="184"/>
      <c r="G131" s="185"/>
      <c r="H131" s="186"/>
      <c r="I131" s="187"/>
      <c r="J131" s="186"/>
      <c r="K131" s="186"/>
      <c r="L131" s="188"/>
      <c r="M131" s="185"/>
      <c r="N131" s="211"/>
    </row>
    <row r="132" spans="1:15">
      <c r="A132" s="182"/>
      <c r="B132" s="217"/>
      <c r="C132" s="182"/>
      <c r="D132" s="220" t="s">
        <v>229</v>
      </c>
      <c r="E132" s="214"/>
      <c r="F132" s="274">
        <v>3</v>
      </c>
      <c r="G132" s="160" t="s">
        <v>113</v>
      </c>
      <c r="H132" s="204">
        <f>O132*0.8</f>
        <v>4400</v>
      </c>
      <c r="I132" s="204">
        <f>F132*H132</f>
        <v>13200</v>
      </c>
      <c r="J132" s="204">
        <v>600</v>
      </c>
      <c r="K132" s="204">
        <f>F132*J132</f>
        <v>1800</v>
      </c>
      <c r="L132" s="204">
        <f>I132+K132</f>
        <v>15000</v>
      </c>
      <c r="M132" s="185"/>
      <c r="N132" s="211"/>
      <c r="O132" s="204">
        <v>5500</v>
      </c>
    </row>
    <row r="133" spans="1:15">
      <c r="A133" s="182"/>
      <c r="B133" s="217"/>
      <c r="C133" s="182"/>
      <c r="D133" s="220" t="s">
        <v>230</v>
      </c>
      <c r="E133" s="214"/>
      <c r="F133" s="274">
        <v>3</v>
      </c>
      <c r="G133" s="160" t="s">
        <v>113</v>
      </c>
      <c r="H133" s="204">
        <f t="shared" ref="H133:H143" si="21">O133*0.8</f>
        <v>688</v>
      </c>
      <c r="I133" s="204">
        <f>F133*H133</f>
        <v>2064</v>
      </c>
      <c r="J133" s="204">
        <v>80</v>
      </c>
      <c r="K133" s="204">
        <f>F133*J133</f>
        <v>240</v>
      </c>
      <c r="L133" s="204">
        <f>I133+K133</f>
        <v>2304</v>
      </c>
      <c r="M133" s="185"/>
      <c r="N133" s="211"/>
      <c r="O133" s="204">
        <v>860</v>
      </c>
    </row>
    <row r="134" spans="1:15">
      <c r="A134" s="182"/>
      <c r="B134" s="217"/>
      <c r="C134" s="182"/>
      <c r="D134" s="220" t="s">
        <v>231</v>
      </c>
      <c r="E134" s="214"/>
      <c r="F134" s="274">
        <v>3</v>
      </c>
      <c r="G134" s="160" t="s">
        <v>113</v>
      </c>
      <c r="H134" s="204">
        <f t="shared" si="21"/>
        <v>2800</v>
      </c>
      <c r="I134" s="204">
        <f>F134*H134</f>
        <v>8400</v>
      </c>
      <c r="J134" s="204">
        <v>600</v>
      </c>
      <c r="K134" s="204">
        <f>F134*J134</f>
        <v>1800</v>
      </c>
      <c r="L134" s="204">
        <f>I134+K134</f>
        <v>10200</v>
      </c>
      <c r="M134" s="185"/>
      <c r="N134" s="211"/>
      <c r="O134" s="204">
        <v>3500</v>
      </c>
    </row>
    <row r="135" spans="1:15">
      <c r="A135" s="182"/>
      <c r="B135" s="217"/>
      <c r="C135" s="182"/>
      <c r="D135" s="220" t="s">
        <v>232</v>
      </c>
      <c r="E135" s="214"/>
      <c r="F135" s="274">
        <v>3</v>
      </c>
      <c r="G135" s="160" t="s">
        <v>113</v>
      </c>
      <c r="H135" s="204">
        <f t="shared" si="21"/>
        <v>2000</v>
      </c>
      <c r="I135" s="204">
        <f t="shared" ref="I135:I142" si="22">F135*H135</f>
        <v>6000</v>
      </c>
      <c r="J135" s="204">
        <v>600</v>
      </c>
      <c r="K135" s="204">
        <f t="shared" ref="K135:K142" si="23">F135*J135</f>
        <v>1800</v>
      </c>
      <c r="L135" s="204">
        <f t="shared" ref="L135:L142" si="24">I135+K135</f>
        <v>7800</v>
      </c>
      <c r="M135" s="185"/>
      <c r="N135" s="211"/>
      <c r="O135" s="204">
        <v>2500</v>
      </c>
    </row>
    <row r="136" spans="1:15">
      <c r="A136" s="182"/>
      <c r="B136" s="217"/>
      <c r="C136" s="182"/>
      <c r="D136" s="220" t="s">
        <v>233</v>
      </c>
      <c r="E136" s="214"/>
      <c r="F136" s="274">
        <v>3</v>
      </c>
      <c r="G136" s="160" t="s">
        <v>118</v>
      </c>
      <c r="H136" s="204">
        <f t="shared" si="21"/>
        <v>600</v>
      </c>
      <c r="I136" s="204">
        <f t="shared" si="22"/>
        <v>1800</v>
      </c>
      <c r="J136" s="204">
        <v>80</v>
      </c>
      <c r="K136" s="204">
        <f t="shared" si="23"/>
        <v>240</v>
      </c>
      <c r="L136" s="204">
        <f t="shared" si="24"/>
        <v>2040</v>
      </c>
      <c r="M136" s="185"/>
      <c r="N136" s="211"/>
      <c r="O136" s="204">
        <v>750</v>
      </c>
    </row>
    <row r="137" spans="1:15">
      <c r="A137" s="182"/>
      <c r="B137" s="217"/>
      <c r="C137" s="182"/>
      <c r="D137" s="220" t="s">
        <v>234</v>
      </c>
      <c r="E137" s="214"/>
      <c r="F137" s="274">
        <v>3</v>
      </c>
      <c r="G137" s="160" t="s">
        <v>118</v>
      </c>
      <c r="H137" s="204">
        <f t="shared" si="21"/>
        <v>1052</v>
      </c>
      <c r="I137" s="204">
        <f>F137*H137</f>
        <v>3156</v>
      </c>
      <c r="J137" s="204">
        <v>120</v>
      </c>
      <c r="K137" s="204">
        <f>F137*J137</f>
        <v>360</v>
      </c>
      <c r="L137" s="204">
        <f>I137+K137</f>
        <v>3516</v>
      </c>
      <c r="M137" s="185"/>
      <c r="N137" s="211"/>
      <c r="O137" s="204">
        <v>1315</v>
      </c>
    </row>
    <row r="138" spans="1:15">
      <c r="A138" s="182"/>
      <c r="B138" s="217"/>
      <c r="C138" s="182"/>
      <c r="D138" s="220" t="s">
        <v>235</v>
      </c>
      <c r="E138" s="214"/>
      <c r="F138" s="274">
        <v>3</v>
      </c>
      <c r="G138" s="160" t="s">
        <v>113</v>
      </c>
      <c r="H138" s="204">
        <f t="shared" si="21"/>
        <v>680</v>
      </c>
      <c r="I138" s="204">
        <f t="shared" si="22"/>
        <v>2040</v>
      </c>
      <c r="J138" s="204">
        <v>80</v>
      </c>
      <c r="K138" s="204">
        <f t="shared" si="23"/>
        <v>240</v>
      </c>
      <c r="L138" s="204">
        <f t="shared" si="24"/>
        <v>2280</v>
      </c>
      <c r="M138" s="185"/>
      <c r="N138" s="211"/>
      <c r="O138" s="204">
        <v>850</v>
      </c>
    </row>
    <row r="139" spans="1:15">
      <c r="A139" s="182"/>
      <c r="B139" s="217"/>
      <c r="C139" s="182"/>
      <c r="D139" s="241" t="s">
        <v>236</v>
      </c>
      <c r="E139" s="283"/>
      <c r="F139" s="274">
        <v>3</v>
      </c>
      <c r="G139" s="160" t="s">
        <v>118</v>
      </c>
      <c r="H139" s="204">
        <f t="shared" si="21"/>
        <v>304</v>
      </c>
      <c r="I139" s="204">
        <f t="shared" si="22"/>
        <v>912</v>
      </c>
      <c r="J139" s="204">
        <v>80</v>
      </c>
      <c r="K139" s="204">
        <f t="shared" si="23"/>
        <v>240</v>
      </c>
      <c r="L139" s="204">
        <f t="shared" si="24"/>
        <v>1152</v>
      </c>
      <c r="M139" s="185"/>
      <c r="N139" s="211"/>
      <c r="O139" s="204">
        <v>380</v>
      </c>
    </row>
    <row r="140" spans="1:15">
      <c r="A140" s="182"/>
      <c r="B140" s="217"/>
      <c r="C140" s="182"/>
      <c r="D140" s="241" t="s">
        <v>237</v>
      </c>
      <c r="E140" s="283"/>
      <c r="F140" s="274">
        <v>3</v>
      </c>
      <c r="G140" s="160" t="s">
        <v>118</v>
      </c>
      <c r="H140" s="204">
        <f t="shared" si="21"/>
        <v>256</v>
      </c>
      <c r="I140" s="204">
        <f t="shared" si="22"/>
        <v>768</v>
      </c>
      <c r="J140" s="204">
        <v>120</v>
      </c>
      <c r="K140" s="204">
        <f t="shared" si="23"/>
        <v>360</v>
      </c>
      <c r="L140" s="204">
        <f t="shared" si="24"/>
        <v>1128</v>
      </c>
      <c r="M140" s="185"/>
      <c r="N140" s="211"/>
      <c r="O140" s="204">
        <v>320</v>
      </c>
    </row>
    <row r="141" spans="1:15">
      <c r="A141" s="182"/>
      <c r="B141" s="217"/>
      <c r="C141" s="182"/>
      <c r="D141" s="241" t="s">
        <v>238</v>
      </c>
      <c r="E141" s="283"/>
      <c r="F141" s="274">
        <v>3</v>
      </c>
      <c r="G141" s="160" t="s">
        <v>118</v>
      </c>
      <c r="H141" s="204">
        <f t="shared" si="21"/>
        <v>144</v>
      </c>
      <c r="I141" s="204">
        <f t="shared" si="22"/>
        <v>432</v>
      </c>
      <c r="J141" s="204">
        <v>80</v>
      </c>
      <c r="K141" s="204">
        <f t="shared" si="23"/>
        <v>240</v>
      </c>
      <c r="L141" s="204">
        <f t="shared" si="24"/>
        <v>672</v>
      </c>
      <c r="M141" s="185"/>
      <c r="N141" s="211"/>
      <c r="O141" s="204">
        <v>180</v>
      </c>
    </row>
    <row r="142" spans="1:15">
      <c r="A142" s="182"/>
      <c r="B142" s="217"/>
      <c r="C142" s="182"/>
      <c r="D142" s="220" t="s">
        <v>239</v>
      </c>
      <c r="E142" s="212"/>
      <c r="F142" s="274">
        <v>3</v>
      </c>
      <c r="G142" s="160" t="s">
        <v>118</v>
      </c>
      <c r="H142" s="204">
        <f t="shared" si="21"/>
        <v>864</v>
      </c>
      <c r="I142" s="204">
        <f t="shared" si="22"/>
        <v>2592</v>
      </c>
      <c r="J142" s="204">
        <v>120</v>
      </c>
      <c r="K142" s="204">
        <f t="shared" si="23"/>
        <v>360</v>
      </c>
      <c r="L142" s="204">
        <f t="shared" si="24"/>
        <v>2952</v>
      </c>
      <c r="M142" s="185"/>
      <c r="N142" s="211"/>
      <c r="O142" s="204">
        <v>1080</v>
      </c>
    </row>
    <row r="143" spans="1:15">
      <c r="A143" s="182"/>
      <c r="B143" s="217"/>
      <c r="C143" s="182"/>
      <c r="D143" s="220" t="s">
        <v>240</v>
      </c>
      <c r="E143" s="212"/>
      <c r="F143" s="274">
        <v>3</v>
      </c>
      <c r="G143" s="160" t="s">
        <v>118</v>
      </c>
      <c r="H143" s="204">
        <f t="shared" si="21"/>
        <v>228</v>
      </c>
      <c r="I143" s="204">
        <f>F143*H143</f>
        <v>684</v>
      </c>
      <c r="J143" s="204">
        <v>93</v>
      </c>
      <c r="K143" s="204">
        <f>F143*J143</f>
        <v>279</v>
      </c>
      <c r="L143" s="204">
        <f>I143+K143</f>
        <v>963</v>
      </c>
      <c r="M143" s="185"/>
      <c r="N143" s="211">
        <f>SUM(L132:L143)</f>
        <v>50007</v>
      </c>
      <c r="O143" s="204">
        <v>285</v>
      </c>
    </row>
    <row r="144" spans="1:15">
      <c r="A144" s="182"/>
      <c r="B144" s="217">
        <v>3.7</v>
      </c>
      <c r="C144" s="282" t="s">
        <v>241</v>
      </c>
      <c r="D144" s="220"/>
      <c r="E144" s="212"/>
      <c r="F144" s="184"/>
      <c r="G144" s="185"/>
      <c r="H144" s="186"/>
      <c r="I144" s="187"/>
      <c r="J144" s="186"/>
      <c r="K144" s="186"/>
      <c r="L144" s="188"/>
      <c r="M144" s="185"/>
      <c r="N144" s="211"/>
    </row>
    <row r="145" spans="1:14">
      <c r="A145" s="182"/>
      <c r="B145" s="217"/>
      <c r="C145" s="182"/>
      <c r="D145" s="220" t="s">
        <v>242</v>
      </c>
      <c r="E145" s="212"/>
      <c r="F145" s="284">
        <v>3</v>
      </c>
      <c r="G145" s="160" t="s">
        <v>250</v>
      </c>
      <c r="H145" s="204">
        <f>N145*0.8</f>
        <v>1172</v>
      </c>
      <c r="I145" s="204">
        <f t="shared" ref="I145:I152" si="25">F145*H145</f>
        <v>3516</v>
      </c>
      <c r="J145" s="204">
        <v>500</v>
      </c>
      <c r="K145" s="204">
        <f t="shared" ref="K145:K152" si="26">F145*J145</f>
        <v>1500</v>
      </c>
      <c r="L145" s="204">
        <f t="shared" ref="L145:L152" si="27">I145+K145</f>
        <v>5016</v>
      </c>
      <c r="M145" s="185"/>
      <c r="N145" s="204">
        <v>1465</v>
      </c>
    </row>
    <row r="146" spans="1:14">
      <c r="A146" s="224"/>
      <c r="B146" s="225"/>
      <c r="C146" s="224"/>
      <c r="D146" s="226" t="s">
        <v>243</v>
      </c>
      <c r="E146" s="227"/>
      <c r="F146" s="285">
        <v>3</v>
      </c>
      <c r="G146" s="229" t="s">
        <v>250</v>
      </c>
      <c r="H146" s="230">
        <f t="shared" ref="H146:H152" si="28">N146*0.8</f>
        <v>1505.6000000000001</v>
      </c>
      <c r="I146" s="230">
        <f t="shared" si="25"/>
        <v>4516.8</v>
      </c>
      <c r="J146" s="230">
        <v>500</v>
      </c>
      <c r="K146" s="230">
        <f t="shared" si="26"/>
        <v>1500</v>
      </c>
      <c r="L146" s="230">
        <f t="shared" si="27"/>
        <v>6016.8</v>
      </c>
      <c r="M146" s="231"/>
      <c r="N146" s="204">
        <v>1882</v>
      </c>
    </row>
    <row r="147" spans="1:14">
      <c r="A147" s="190"/>
      <c r="B147" s="232"/>
      <c r="C147" s="190"/>
      <c r="D147" s="233" t="s">
        <v>244</v>
      </c>
      <c r="E147" s="234"/>
      <c r="F147" s="286">
        <v>1</v>
      </c>
      <c r="G147" s="236" t="s">
        <v>0</v>
      </c>
      <c r="H147" s="237">
        <f t="shared" si="28"/>
        <v>3328</v>
      </c>
      <c r="I147" s="237">
        <f t="shared" si="25"/>
        <v>3328</v>
      </c>
      <c r="J147" s="237">
        <v>1000</v>
      </c>
      <c r="K147" s="237">
        <f t="shared" si="26"/>
        <v>1000</v>
      </c>
      <c r="L147" s="237">
        <f t="shared" si="27"/>
        <v>4328</v>
      </c>
      <c r="M147" s="173"/>
      <c r="N147" s="204">
        <v>4160</v>
      </c>
    </row>
    <row r="148" spans="1:14">
      <c r="A148" s="182"/>
      <c r="B148" s="217"/>
      <c r="C148" s="182"/>
      <c r="D148" s="287" t="s">
        <v>245</v>
      </c>
      <c r="E148" s="212"/>
      <c r="F148" s="288">
        <v>1</v>
      </c>
      <c r="G148" s="208" t="s">
        <v>251</v>
      </c>
      <c r="H148" s="204">
        <f t="shared" si="28"/>
        <v>7164</v>
      </c>
      <c r="I148" s="209">
        <f t="shared" si="25"/>
        <v>7164</v>
      </c>
      <c r="J148" s="209">
        <v>800</v>
      </c>
      <c r="K148" s="209">
        <f t="shared" si="26"/>
        <v>800</v>
      </c>
      <c r="L148" s="209">
        <f t="shared" si="27"/>
        <v>7964</v>
      </c>
      <c r="M148" s="185"/>
      <c r="N148" s="209">
        <v>8955</v>
      </c>
    </row>
    <row r="149" spans="1:14">
      <c r="A149" s="182"/>
      <c r="B149" s="217"/>
      <c r="C149" s="182"/>
      <c r="D149" s="220" t="s">
        <v>246</v>
      </c>
      <c r="E149" s="212"/>
      <c r="F149" s="284">
        <v>1</v>
      </c>
      <c r="G149" s="160" t="s">
        <v>117</v>
      </c>
      <c r="H149" s="204">
        <f t="shared" si="28"/>
        <v>8688</v>
      </c>
      <c r="I149" s="204">
        <f t="shared" si="25"/>
        <v>8688</v>
      </c>
      <c r="J149" s="204">
        <v>2000</v>
      </c>
      <c r="K149" s="204">
        <f t="shared" si="26"/>
        <v>2000</v>
      </c>
      <c r="L149" s="204">
        <f t="shared" si="27"/>
        <v>10688</v>
      </c>
      <c r="M149" s="185"/>
      <c r="N149" s="204">
        <v>10860</v>
      </c>
    </row>
    <row r="150" spans="1:14">
      <c r="A150" s="182"/>
      <c r="B150" s="217"/>
      <c r="C150" s="182"/>
      <c r="D150" s="287" t="s">
        <v>247</v>
      </c>
      <c r="E150" s="212"/>
      <c r="F150" s="288">
        <v>1</v>
      </c>
      <c r="G150" s="208" t="s">
        <v>251</v>
      </c>
      <c r="H150" s="204">
        <f t="shared" si="28"/>
        <v>7600</v>
      </c>
      <c r="I150" s="209">
        <f t="shared" si="25"/>
        <v>7600</v>
      </c>
      <c r="J150" s="209">
        <v>1000</v>
      </c>
      <c r="K150" s="209">
        <f t="shared" si="26"/>
        <v>1000</v>
      </c>
      <c r="L150" s="209">
        <f t="shared" si="27"/>
        <v>8600</v>
      </c>
      <c r="M150" s="185"/>
      <c r="N150" s="209">
        <v>9500</v>
      </c>
    </row>
    <row r="151" spans="1:14">
      <c r="A151" s="182"/>
      <c r="B151" s="217"/>
      <c r="C151" s="182"/>
      <c r="D151" s="241" t="s">
        <v>248</v>
      </c>
      <c r="E151" s="212"/>
      <c r="F151" s="284">
        <v>12</v>
      </c>
      <c r="G151" s="160" t="s">
        <v>252</v>
      </c>
      <c r="H151" s="204">
        <f t="shared" si="28"/>
        <v>1200</v>
      </c>
      <c r="I151" s="204">
        <f t="shared" si="25"/>
        <v>14400</v>
      </c>
      <c r="J151" s="204">
        <v>700</v>
      </c>
      <c r="K151" s="204">
        <f t="shared" si="26"/>
        <v>8400</v>
      </c>
      <c r="L151" s="204">
        <f t="shared" si="27"/>
        <v>22800</v>
      </c>
      <c r="M151" s="185"/>
      <c r="N151" s="204">
        <v>1500</v>
      </c>
    </row>
    <row r="152" spans="1:14">
      <c r="A152" s="182"/>
      <c r="B152" s="217"/>
      <c r="C152" s="182"/>
      <c r="D152" s="287" t="s">
        <v>249</v>
      </c>
      <c r="E152" s="212"/>
      <c r="F152" s="284">
        <v>2</v>
      </c>
      <c r="G152" s="160" t="s">
        <v>252</v>
      </c>
      <c r="H152" s="204">
        <f t="shared" si="28"/>
        <v>3040</v>
      </c>
      <c r="I152" s="204">
        <f t="shared" si="25"/>
        <v>6080</v>
      </c>
      <c r="J152" s="204">
        <v>1000</v>
      </c>
      <c r="K152" s="204">
        <f t="shared" si="26"/>
        <v>2000</v>
      </c>
      <c r="L152" s="204">
        <f t="shared" si="27"/>
        <v>8080</v>
      </c>
      <c r="M152" s="185"/>
      <c r="N152" s="204">
        <v>3800</v>
      </c>
    </row>
    <row r="153" spans="1:14">
      <c r="A153" s="182"/>
      <c r="B153" s="217">
        <v>3.8</v>
      </c>
      <c r="C153" s="271" t="s">
        <v>253</v>
      </c>
      <c r="D153" s="220"/>
      <c r="E153" s="212"/>
      <c r="F153" s="184"/>
      <c r="G153" s="185"/>
      <c r="H153" s="186"/>
      <c r="I153" s="187"/>
      <c r="J153" s="186"/>
      <c r="K153" s="186"/>
      <c r="L153" s="188"/>
      <c r="M153" s="185"/>
      <c r="N153" s="211"/>
    </row>
    <row r="154" spans="1:14">
      <c r="A154" s="182"/>
      <c r="B154" s="217"/>
      <c r="C154" s="182"/>
      <c r="D154" s="241" t="s">
        <v>254</v>
      </c>
      <c r="E154" s="212"/>
      <c r="F154" s="284">
        <v>4</v>
      </c>
      <c r="G154" s="160" t="s">
        <v>113</v>
      </c>
      <c r="H154" s="204">
        <v>480</v>
      </c>
      <c r="I154" s="204">
        <f>F154*H154</f>
        <v>1920</v>
      </c>
      <c r="J154" s="204">
        <v>120</v>
      </c>
      <c r="K154" s="204">
        <f>F154*J154</f>
        <v>480</v>
      </c>
      <c r="L154" s="204">
        <f>I154+K154</f>
        <v>2400</v>
      </c>
      <c r="M154" s="185"/>
      <c r="N154" s="211"/>
    </row>
    <row r="155" spans="1:14">
      <c r="A155" s="182"/>
      <c r="B155" s="217"/>
      <c r="C155" s="182"/>
      <c r="D155" s="241" t="s">
        <v>255</v>
      </c>
      <c r="E155" s="212"/>
      <c r="F155" s="284">
        <v>3</v>
      </c>
      <c r="G155" s="160" t="s">
        <v>113</v>
      </c>
      <c r="H155" s="204">
        <v>680</v>
      </c>
      <c r="I155" s="204">
        <f t="shared" ref="I155:I164" si="29">F155*H155</f>
        <v>2040</v>
      </c>
      <c r="J155" s="204">
        <v>120</v>
      </c>
      <c r="K155" s="204">
        <f t="shared" ref="K155:K164" si="30">F155*J155</f>
        <v>360</v>
      </c>
      <c r="L155" s="204">
        <f t="shared" ref="L155:L164" si="31">I155+K155</f>
        <v>2400</v>
      </c>
      <c r="M155" s="185"/>
      <c r="N155" s="211"/>
    </row>
    <row r="156" spans="1:14">
      <c r="A156" s="182"/>
      <c r="B156" s="217"/>
      <c r="C156" s="182"/>
      <c r="D156" s="241" t="s">
        <v>256</v>
      </c>
      <c r="E156" s="212"/>
      <c r="F156" s="284">
        <v>8</v>
      </c>
      <c r="G156" s="160" t="s">
        <v>113</v>
      </c>
      <c r="H156" s="204">
        <v>385</v>
      </c>
      <c r="I156" s="204">
        <f>F156*H156</f>
        <v>3080</v>
      </c>
      <c r="J156" s="204">
        <v>120</v>
      </c>
      <c r="K156" s="204">
        <f>F156*J156</f>
        <v>960</v>
      </c>
      <c r="L156" s="204">
        <f>I156+K156</f>
        <v>4040</v>
      </c>
      <c r="M156" s="185"/>
      <c r="N156" s="211"/>
    </row>
    <row r="157" spans="1:14">
      <c r="A157" s="182"/>
      <c r="B157" s="217"/>
      <c r="C157" s="182"/>
      <c r="D157" s="241" t="s">
        <v>257</v>
      </c>
      <c r="E157" s="212"/>
      <c r="F157" s="284">
        <v>15</v>
      </c>
      <c r="G157" s="160" t="s">
        <v>113</v>
      </c>
      <c r="H157" s="204">
        <v>228</v>
      </c>
      <c r="I157" s="204">
        <f t="shared" si="29"/>
        <v>3420</v>
      </c>
      <c r="J157" s="204">
        <v>120</v>
      </c>
      <c r="K157" s="204">
        <f t="shared" si="30"/>
        <v>1800</v>
      </c>
      <c r="L157" s="204">
        <f t="shared" si="31"/>
        <v>5220</v>
      </c>
      <c r="M157" s="185"/>
      <c r="N157" s="211"/>
    </row>
    <row r="158" spans="1:14">
      <c r="A158" s="182"/>
      <c r="B158" s="217"/>
      <c r="C158" s="182"/>
      <c r="D158" s="241" t="s">
        <v>258</v>
      </c>
      <c r="E158" s="212"/>
      <c r="F158" s="284">
        <v>1</v>
      </c>
      <c r="G158" s="160" t="s">
        <v>113</v>
      </c>
      <c r="H158" s="204">
        <v>268</v>
      </c>
      <c r="I158" s="204">
        <f>F158*H158</f>
        <v>268</v>
      </c>
      <c r="J158" s="204">
        <v>120</v>
      </c>
      <c r="K158" s="204">
        <f>F158*J158</f>
        <v>120</v>
      </c>
      <c r="L158" s="204">
        <f>I158+K158</f>
        <v>388</v>
      </c>
      <c r="M158" s="185"/>
      <c r="N158" s="211"/>
    </row>
    <row r="159" spans="1:14">
      <c r="A159" s="182"/>
      <c r="B159" s="217"/>
      <c r="C159" s="182"/>
      <c r="D159" s="241" t="s">
        <v>259</v>
      </c>
      <c r="E159" s="212"/>
      <c r="F159" s="284">
        <v>11</v>
      </c>
      <c r="G159" s="160" t="s">
        <v>113</v>
      </c>
      <c r="H159" s="204">
        <v>286</v>
      </c>
      <c r="I159" s="204">
        <f t="shared" si="29"/>
        <v>3146</v>
      </c>
      <c r="J159" s="204">
        <v>120</v>
      </c>
      <c r="K159" s="204">
        <f t="shared" si="30"/>
        <v>1320</v>
      </c>
      <c r="L159" s="204">
        <f t="shared" si="31"/>
        <v>4466</v>
      </c>
      <c r="M159" s="185"/>
      <c r="N159" s="211"/>
    </row>
    <row r="160" spans="1:14">
      <c r="A160" s="182"/>
      <c r="B160" s="217"/>
      <c r="C160" s="182"/>
      <c r="D160" s="241" t="s">
        <v>260</v>
      </c>
      <c r="E160" s="212"/>
      <c r="F160" s="284">
        <v>1</v>
      </c>
      <c r="G160" s="160" t="s">
        <v>113</v>
      </c>
      <c r="H160" s="204">
        <v>238</v>
      </c>
      <c r="I160" s="204">
        <f>F160*H160</f>
        <v>238</v>
      </c>
      <c r="J160" s="204">
        <v>120</v>
      </c>
      <c r="K160" s="204">
        <f>F160*J160</f>
        <v>120</v>
      </c>
      <c r="L160" s="204">
        <f>I160+K160</f>
        <v>358</v>
      </c>
      <c r="M160" s="185"/>
      <c r="N160" s="211"/>
    </row>
    <row r="161" spans="1:15">
      <c r="A161" s="182"/>
      <c r="B161" s="217"/>
      <c r="C161" s="182"/>
      <c r="D161" s="241" t="s">
        <v>261</v>
      </c>
      <c r="E161" s="212"/>
      <c r="F161" s="284">
        <v>1</v>
      </c>
      <c r="G161" s="160" t="s">
        <v>113</v>
      </c>
      <c r="H161" s="204">
        <v>188</v>
      </c>
      <c r="I161" s="204">
        <f>F161*H161</f>
        <v>188</v>
      </c>
      <c r="J161" s="204">
        <v>120</v>
      </c>
      <c r="K161" s="204">
        <f>F161*J161</f>
        <v>120</v>
      </c>
      <c r="L161" s="204">
        <f>I161+K161</f>
        <v>308</v>
      </c>
      <c r="M161" s="185"/>
      <c r="N161" s="211"/>
    </row>
    <row r="162" spans="1:15">
      <c r="A162" s="182"/>
      <c r="B162" s="217"/>
      <c r="C162" s="182"/>
      <c r="D162" s="220" t="s">
        <v>262</v>
      </c>
      <c r="E162" s="212"/>
      <c r="F162" s="284">
        <v>4</v>
      </c>
      <c r="G162" s="160" t="s">
        <v>113</v>
      </c>
      <c r="H162" s="204">
        <v>178</v>
      </c>
      <c r="I162" s="204">
        <f t="shared" si="29"/>
        <v>712</v>
      </c>
      <c r="J162" s="204">
        <v>120</v>
      </c>
      <c r="K162" s="204">
        <f t="shared" si="30"/>
        <v>480</v>
      </c>
      <c r="L162" s="204">
        <f t="shared" si="31"/>
        <v>1192</v>
      </c>
      <c r="M162" s="185"/>
      <c r="N162" s="211"/>
    </row>
    <row r="163" spans="1:15">
      <c r="A163" s="182"/>
      <c r="B163" s="217"/>
      <c r="C163" s="182"/>
      <c r="D163" s="220" t="s">
        <v>263</v>
      </c>
      <c r="E163" s="212"/>
      <c r="F163" s="284">
        <v>1</v>
      </c>
      <c r="G163" s="160" t="s">
        <v>113</v>
      </c>
      <c r="H163" s="204">
        <v>3180</v>
      </c>
      <c r="I163" s="204">
        <f>F163*H163</f>
        <v>3180</v>
      </c>
      <c r="J163" s="204">
        <v>500</v>
      </c>
      <c r="K163" s="204">
        <f>F163*J163</f>
        <v>500</v>
      </c>
      <c r="L163" s="204">
        <f>I163+K163</f>
        <v>3680</v>
      </c>
      <c r="M163" s="185"/>
      <c r="N163" s="211">
        <f>SUM(L154:L163)</f>
        <v>24452</v>
      </c>
    </row>
    <row r="164" spans="1:15">
      <c r="A164" s="182"/>
      <c r="B164" s="217"/>
      <c r="C164" s="182"/>
      <c r="D164" s="220" t="s">
        <v>264</v>
      </c>
      <c r="E164" s="212"/>
      <c r="F164" s="284">
        <v>1</v>
      </c>
      <c r="G164" s="160" t="s">
        <v>0</v>
      </c>
      <c r="H164" s="204">
        <f>O164</f>
        <v>6479.7800000000007</v>
      </c>
      <c r="I164" s="204">
        <f t="shared" si="29"/>
        <v>6479.7800000000007</v>
      </c>
      <c r="J164" s="204">
        <v>500</v>
      </c>
      <c r="K164" s="204">
        <f t="shared" si="30"/>
        <v>500</v>
      </c>
      <c r="L164" s="204">
        <f t="shared" si="31"/>
        <v>6979.7800000000007</v>
      </c>
      <c r="M164" s="185"/>
      <c r="N164" s="211"/>
      <c r="O164" s="200">
        <f>SUM(L154:L163)*0.265</f>
        <v>6479.7800000000007</v>
      </c>
    </row>
    <row r="165" spans="1:15">
      <c r="A165" s="182"/>
      <c r="B165" s="217">
        <v>3.9</v>
      </c>
      <c r="C165" s="221" t="s">
        <v>265</v>
      </c>
      <c r="D165" s="220"/>
      <c r="E165" s="212"/>
      <c r="F165" s="184"/>
      <c r="G165" s="185"/>
      <c r="H165" s="186"/>
      <c r="I165" s="187"/>
      <c r="J165" s="186"/>
      <c r="K165" s="186"/>
      <c r="L165" s="188"/>
      <c r="M165" s="185"/>
      <c r="N165" s="211"/>
    </row>
    <row r="166" spans="1:15">
      <c r="A166" s="182"/>
      <c r="B166" s="217"/>
      <c r="C166" s="182"/>
      <c r="D166" s="241" t="s">
        <v>266</v>
      </c>
      <c r="E166" s="212"/>
      <c r="F166" s="213">
        <v>170.65</v>
      </c>
      <c r="G166" s="160" t="s">
        <v>5</v>
      </c>
      <c r="H166" s="204">
        <v>45</v>
      </c>
      <c r="I166" s="204">
        <f>F166*H166</f>
        <v>7679.25</v>
      </c>
      <c r="J166" s="204">
        <v>34</v>
      </c>
      <c r="K166" s="204">
        <f>F166*J166</f>
        <v>5802.1</v>
      </c>
      <c r="L166" s="204">
        <f>I166+K166</f>
        <v>13481.35</v>
      </c>
      <c r="M166" s="185"/>
      <c r="N166" s="211"/>
    </row>
    <row r="167" spans="1:15">
      <c r="A167" s="224"/>
      <c r="B167" s="225"/>
      <c r="C167" s="224"/>
      <c r="D167" s="289" t="s">
        <v>267</v>
      </c>
      <c r="E167" s="227"/>
      <c r="F167" s="257">
        <v>240.5</v>
      </c>
      <c r="G167" s="229" t="s">
        <v>5</v>
      </c>
      <c r="H167" s="230">
        <v>50</v>
      </c>
      <c r="I167" s="230">
        <f>F167*H167</f>
        <v>12025</v>
      </c>
      <c r="J167" s="230">
        <v>34</v>
      </c>
      <c r="K167" s="230">
        <f>F167*J167</f>
        <v>8177</v>
      </c>
      <c r="L167" s="230">
        <f>I167+K167</f>
        <v>20202</v>
      </c>
      <c r="M167" s="231"/>
      <c r="N167" s="211"/>
    </row>
    <row r="168" spans="1:15">
      <c r="A168" s="190"/>
      <c r="B168" s="232"/>
      <c r="C168" s="190"/>
      <c r="D168" s="233" t="s">
        <v>268</v>
      </c>
      <c r="E168" s="234"/>
      <c r="F168" s="264">
        <v>343.12</v>
      </c>
      <c r="G168" s="236" t="s">
        <v>5</v>
      </c>
      <c r="H168" s="237">
        <v>45</v>
      </c>
      <c r="I168" s="237">
        <f>F168*H168</f>
        <v>15440.4</v>
      </c>
      <c r="J168" s="237">
        <v>34</v>
      </c>
      <c r="K168" s="237">
        <f>F168*J168</f>
        <v>11666.08</v>
      </c>
      <c r="L168" s="237">
        <f>I168+K168</f>
        <v>27106.48</v>
      </c>
      <c r="M168" s="173"/>
      <c r="N168" s="211"/>
    </row>
    <row r="169" spans="1:15">
      <c r="A169" s="193"/>
      <c r="B169" s="399" t="s">
        <v>273</v>
      </c>
      <c r="C169" s="400"/>
      <c r="D169" s="400"/>
      <c r="E169" s="401"/>
      <c r="F169" s="194"/>
      <c r="G169" s="195"/>
      <c r="H169" s="196"/>
      <c r="I169" s="197"/>
      <c r="J169" s="196"/>
      <c r="K169" s="196"/>
      <c r="L169" s="198">
        <f>SUM(L60:L168)</f>
        <v>804865.82000000007</v>
      </c>
      <c r="M169" s="199"/>
    </row>
  </sheetData>
  <mergeCells count="32">
    <mergeCell ref="A1:D1"/>
    <mergeCell ref="A4:D4"/>
    <mergeCell ref="A3:D3"/>
    <mergeCell ref="A2:D2"/>
    <mergeCell ref="A6:A7"/>
    <mergeCell ref="B6:E7"/>
    <mergeCell ref="L4:M4"/>
    <mergeCell ref="B21:E21"/>
    <mergeCell ref="B13:E13"/>
    <mergeCell ref="G6:G7"/>
    <mergeCell ref="B10:E10"/>
    <mergeCell ref="M6:M7"/>
    <mergeCell ref="B20:E20"/>
    <mergeCell ref="B12:E12"/>
    <mergeCell ref="B18:E18"/>
    <mergeCell ref="B19:E19"/>
    <mergeCell ref="B14:E14"/>
    <mergeCell ref="B16:E16"/>
    <mergeCell ref="B17:E17"/>
    <mergeCell ref="F6:F7"/>
    <mergeCell ref="B8:E8"/>
    <mergeCell ref="B9:E9"/>
    <mergeCell ref="B56:E56"/>
    <mergeCell ref="B169:E169"/>
    <mergeCell ref="B15:E15"/>
    <mergeCell ref="B11:E11"/>
    <mergeCell ref="D29:E29"/>
    <mergeCell ref="D30:E30"/>
    <mergeCell ref="D24:E24"/>
    <mergeCell ref="D23:E23"/>
    <mergeCell ref="D28:E28"/>
    <mergeCell ref="B25:E25"/>
  </mergeCells>
  <phoneticPr fontId="0" type="noConversion"/>
  <printOptions horizontalCentered="1"/>
  <pageMargins left="0.78740157480314998" right="0.196850393700787" top="0.78740157499999996" bottom="0.734251969" header="0.511811023622047" footer="0.511811023622047"/>
  <pageSetup paperSize="9" scale="83" fitToHeight="0" orientation="landscape" blackAndWhite="1" r:id="rId1"/>
  <headerFooter alignWithMargins="0">
    <oddHeader xml:space="preserve">&amp;R&amp;"Cordia New,ธรรมดา"&amp;12แผ่นที่ &amp;P/&amp;N </oddHeader>
  </headerFooter>
  <rowBreaks count="1" manualBreakCount="1">
    <brk id="20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1:AC42"/>
  <sheetViews>
    <sheetView topLeftCell="A28" workbookViewId="0">
      <selection activeCell="S46" sqref="S46"/>
    </sheetView>
  </sheetViews>
  <sheetFormatPr defaultColWidth="9.140625" defaultRowHeight="20.25"/>
  <cols>
    <col min="1" max="3" width="3.28515625" style="59" customWidth="1"/>
    <col min="4" max="4" width="11.7109375" style="59" customWidth="1"/>
    <col min="5" max="5" width="11.7109375" style="58" customWidth="1"/>
    <col min="6" max="10" width="10.7109375" style="59" hidden="1" customWidth="1"/>
    <col min="11" max="13" width="11.7109375" style="58" customWidth="1"/>
    <col min="14" max="14" width="11.7109375" style="59" customWidth="1"/>
    <col min="15" max="15" width="13.7109375" style="59" customWidth="1"/>
    <col min="16" max="16" width="11.7109375" style="59" customWidth="1"/>
    <col min="17" max="17" width="4.28515625" style="59" customWidth="1"/>
    <col min="18" max="18" width="9.140625" style="59"/>
    <col min="19" max="19" width="13.5703125" style="59" customWidth="1"/>
    <col min="20" max="20" width="14.140625" style="61" customWidth="1"/>
    <col min="21" max="21" width="11.42578125" style="59" customWidth="1"/>
    <col min="22" max="22" width="9.140625" style="59"/>
    <col min="23" max="23" width="0" style="59" hidden="1" customWidth="1"/>
    <col min="24" max="16384" width="9.140625" style="59"/>
  </cols>
  <sheetData>
    <row r="1" spans="4:29" ht="21.75" thickBot="1">
      <c r="D1" s="57"/>
      <c r="P1" s="60"/>
    </row>
    <row r="2" spans="4:29" ht="27" thickBot="1">
      <c r="D2" s="62"/>
      <c r="E2" s="62"/>
      <c r="F2" s="63"/>
      <c r="G2" s="63"/>
      <c r="H2" s="63"/>
      <c r="I2" s="63"/>
      <c r="J2" s="63"/>
      <c r="K2" s="435" t="s">
        <v>21</v>
      </c>
      <c r="L2" s="436"/>
      <c r="M2" s="436"/>
      <c r="N2" s="436"/>
      <c r="O2" s="436"/>
      <c r="P2" s="437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</row>
    <row r="3" spans="4:29" ht="21">
      <c r="D3" s="62"/>
      <c r="E3" s="62"/>
      <c r="F3" s="65"/>
      <c r="G3" s="65"/>
      <c r="H3" s="65"/>
      <c r="I3" s="65"/>
      <c r="J3" s="65"/>
      <c r="K3" s="62"/>
      <c r="L3" s="62"/>
      <c r="M3" s="62"/>
      <c r="N3" s="62"/>
      <c r="O3" s="62"/>
      <c r="P3" s="62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</row>
    <row r="4" spans="4:29" ht="23.25">
      <c r="D4" s="66"/>
      <c r="E4" s="67"/>
      <c r="K4" s="68"/>
      <c r="L4" s="438" t="s">
        <v>12</v>
      </c>
      <c r="M4" s="438"/>
      <c r="N4" s="439">
        <f>'ปร5 '!D14</f>
        <v>1434094.860665</v>
      </c>
      <c r="O4" s="439"/>
      <c r="P4" s="69" t="s">
        <v>22</v>
      </c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</row>
    <row r="5" spans="4:29" ht="23.25">
      <c r="D5" s="66"/>
      <c r="E5" s="70"/>
      <c r="F5" s="71"/>
      <c r="G5" s="71"/>
      <c r="H5" s="71"/>
      <c r="I5" s="71"/>
      <c r="J5" s="71"/>
      <c r="K5" s="72"/>
      <c r="L5" s="440" t="s">
        <v>23</v>
      </c>
      <c r="M5" s="440"/>
      <c r="N5" s="441">
        <f>IF(N4=0,0,IF(N4&lt;=500000,P16,IF(N4=500000000,P38,IF(N4&gt;500000000,P39,U11))))</f>
        <v>1.3061</v>
      </c>
      <c r="O5" s="441"/>
      <c r="P5" s="73"/>
      <c r="Q5" s="64"/>
      <c r="R5" s="64"/>
      <c r="S5" s="64"/>
      <c r="T5" s="74"/>
      <c r="U5" s="74" t="s">
        <v>24</v>
      </c>
      <c r="V5" s="64"/>
      <c r="W5" s="64"/>
      <c r="X5" s="64"/>
      <c r="Y5" s="64"/>
      <c r="Z5" s="64"/>
      <c r="AA5" s="64"/>
      <c r="AB5" s="64"/>
      <c r="AC5" s="64"/>
    </row>
    <row r="6" spans="4:29" ht="23.25">
      <c r="D6" s="431"/>
      <c r="E6" s="431"/>
      <c r="F6" s="75"/>
      <c r="G6" s="75"/>
      <c r="H6" s="75"/>
      <c r="I6" s="75"/>
      <c r="J6" s="75"/>
      <c r="K6" s="76"/>
      <c r="L6" s="432" t="s">
        <v>25</v>
      </c>
      <c r="M6" s="433"/>
      <c r="N6" s="434">
        <f>ROUND((N5*N4),2)</f>
        <v>1873071.3</v>
      </c>
      <c r="O6" s="434"/>
      <c r="P6" s="77" t="s">
        <v>22</v>
      </c>
      <c r="Q6" s="64"/>
      <c r="R6" s="64"/>
      <c r="S6" s="74" t="s">
        <v>26</v>
      </c>
      <c r="T6" s="74">
        <f>N4/1000000</f>
        <v>1.4340948606650001</v>
      </c>
      <c r="U6" s="74"/>
      <c r="V6" s="64"/>
      <c r="W6" s="64"/>
      <c r="X6" s="64"/>
      <c r="Y6" s="64"/>
      <c r="Z6" s="64"/>
      <c r="AA6" s="64"/>
      <c r="AB6" s="64"/>
      <c r="AC6" s="64"/>
    </row>
    <row r="7" spans="4:29" ht="21.75" thickBot="1">
      <c r="D7" s="66"/>
      <c r="E7" s="67"/>
      <c r="F7" s="78"/>
      <c r="G7" s="78"/>
      <c r="H7" s="78"/>
      <c r="I7" s="78"/>
      <c r="J7" s="78"/>
      <c r="K7" s="79"/>
      <c r="L7" s="79"/>
      <c r="M7" s="79"/>
      <c r="N7" s="442"/>
      <c r="O7" s="442"/>
      <c r="P7" s="80"/>
      <c r="Q7" s="64"/>
      <c r="R7" s="64"/>
      <c r="S7" s="74" t="s">
        <v>27</v>
      </c>
      <c r="T7" s="74">
        <f>VLOOKUP(T6,D16:D38,1)</f>
        <v>1</v>
      </c>
      <c r="U7" s="74">
        <f>VLOOKUP(T7,$D$16:$P$38,13,FALSE)</f>
        <v>1.3068</v>
      </c>
      <c r="V7" s="64"/>
      <c r="W7" s="64"/>
      <c r="X7" s="64"/>
      <c r="Y7" s="64"/>
      <c r="Z7" s="64"/>
      <c r="AA7" s="64"/>
      <c r="AB7" s="64"/>
      <c r="AC7" s="64"/>
    </row>
    <row r="8" spans="4:29">
      <c r="D8" s="443"/>
      <c r="E8" s="443"/>
      <c r="F8" s="444"/>
      <c r="G8" s="444"/>
      <c r="H8" s="444"/>
      <c r="I8" s="444"/>
      <c r="J8" s="444"/>
      <c r="K8" s="443"/>
      <c r="L8" s="443"/>
      <c r="M8" s="443"/>
      <c r="N8" s="443"/>
      <c r="O8" s="443"/>
      <c r="P8" s="443"/>
      <c r="Q8" s="64"/>
      <c r="R8" s="64"/>
      <c r="S8" s="74" t="s">
        <v>28</v>
      </c>
      <c r="T8" s="74">
        <f>MATCH(T7,D16:D38)</f>
        <v>2</v>
      </c>
      <c r="U8" s="74"/>
      <c r="V8" s="64"/>
      <c r="W8" s="64"/>
      <c r="X8" s="64"/>
      <c r="Y8" s="64"/>
      <c r="Z8" s="64"/>
      <c r="AA8" s="64"/>
      <c r="AB8" s="64"/>
      <c r="AC8" s="64"/>
    </row>
    <row r="9" spans="4:29" s="75" customFormat="1" ht="23.25">
      <c r="D9" s="445" t="s">
        <v>29</v>
      </c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64"/>
      <c r="R9" s="64"/>
      <c r="S9" s="74" t="s">
        <v>30</v>
      </c>
      <c r="T9" s="74">
        <f>T8+1</f>
        <v>3</v>
      </c>
      <c r="U9" s="74"/>
      <c r="V9" s="64"/>
      <c r="W9" s="64">
        <v>5</v>
      </c>
      <c r="X9" s="64"/>
      <c r="Y9" s="64"/>
      <c r="Z9" s="64"/>
      <c r="AA9" s="64"/>
      <c r="AB9" s="64"/>
      <c r="AC9" s="64"/>
    </row>
    <row r="10" spans="4:29" ht="21"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4"/>
      <c r="R10" s="64"/>
      <c r="S10" s="74" t="s">
        <v>31</v>
      </c>
      <c r="T10" s="74">
        <f>INDEX(D16:D38,T9)</f>
        <v>2</v>
      </c>
      <c r="U10" s="74">
        <f>VLOOKUP(T10,$D$16:$P$38,13,FALSE)</f>
        <v>1.3052999999999999</v>
      </c>
      <c r="V10" s="64"/>
      <c r="W10" s="64">
        <v>6</v>
      </c>
      <c r="X10" s="64"/>
      <c r="Y10" s="64"/>
      <c r="Z10" s="64"/>
      <c r="AA10" s="64"/>
      <c r="AB10" s="64"/>
      <c r="AC10" s="64"/>
    </row>
    <row r="11" spans="4:29" ht="21">
      <c r="D11" s="81" t="s">
        <v>32</v>
      </c>
      <c r="E11" s="82"/>
      <c r="F11" s="81"/>
      <c r="G11" s="81"/>
      <c r="H11" s="81"/>
      <c r="I11" s="81"/>
      <c r="J11" s="81"/>
      <c r="K11" s="83">
        <v>0</v>
      </c>
      <c r="L11" s="82" t="s">
        <v>33</v>
      </c>
      <c r="M11" s="82" t="s">
        <v>34</v>
      </c>
      <c r="N11" s="81"/>
      <c r="O11" s="84">
        <v>7</v>
      </c>
      <c r="P11" s="81" t="s">
        <v>33</v>
      </c>
      <c r="Q11" s="64"/>
      <c r="R11" s="64"/>
      <c r="S11" s="74" t="s">
        <v>35</v>
      </c>
      <c r="T11" s="74"/>
      <c r="U11" s="115">
        <f>ROUNDDOWN((U7-((U7-U10)*(T6-T7)/(T10-T7))),4)</f>
        <v>1.3061</v>
      </c>
      <c r="V11" s="64"/>
      <c r="W11" s="64">
        <v>7</v>
      </c>
      <c r="X11" s="64"/>
      <c r="Y11" s="64"/>
      <c r="Z11" s="64"/>
      <c r="AA11" s="64"/>
      <c r="AB11" s="64"/>
      <c r="AC11" s="64"/>
    </row>
    <row r="12" spans="4:29" ht="21">
      <c r="D12" s="81" t="s">
        <v>36</v>
      </c>
      <c r="E12" s="82"/>
      <c r="F12" s="81"/>
      <c r="G12" s="81"/>
      <c r="H12" s="81"/>
      <c r="I12" s="81"/>
      <c r="J12" s="81"/>
      <c r="K12" s="83">
        <v>0</v>
      </c>
      <c r="L12" s="82" t="s">
        <v>33</v>
      </c>
      <c r="M12" s="82" t="s">
        <v>37</v>
      </c>
      <c r="N12" s="81"/>
      <c r="O12" s="84">
        <f>[31]ปร.5!B18</f>
        <v>7</v>
      </c>
      <c r="P12" s="81" t="s">
        <v>33</v>
      </c>
      <c r="Q12" s="64"/>
      <c r="R12" s="64"/>
      <c r="S12" s="74">
        <v>0</v>
      </c>
      <c r="T12" s="74">
        <v>5</v>
      </c>
      <c r="U12" s="74">
        <v>7</v>
      </c>
      <c r="V12" s="64"/>
      <c r="W12" s="64">
        <v>8</v>
      </c>
      <c r="X12" s="64"/>
      <c r="Y12" s="64"/>
      <c r="Z12" s="64"/>
      <c r="AA12" s="64"/>
      <c r="AB12" s="64"/>
      <c r="AC12" s="64"/>
    </row>
    <row r="13" spans="4:29" ht="21" thickBot="1">
      <c r="D13" s="78"/>
      <c r="E13" s="85"/>
      <c r="F13" s="78"/>
      <c r="G13" s="78"/>
      <c r="H13" s="78"/>
      <c r="I13" s="78"/>
      <c r="J13" s="78"/>
      <c r="K13" s="85"/>
      <c r="L13" s="85"/>
      <c r="M13" s="85"/>
      <c r="N13" s="78"/>
      <c r="O13" s="85"/>
      <c r="P13" s="78"/>
      <c r="Q13" s="64"/>
      <c r="R13" s="64"/>
      <c r="S13" s="86">
        <v>5</v>
      </c>
      <c r="T13" s="86">
        <v>6</v>
      </c>
      <c r="U13" s="86">
        <v>10</v>
      </c>
      <c r="V13" s="64"/>
      <c r="W13" s="64"/>
      <c r="X13" s="64"/>
      <c r="Y13" s="64"/>
      <c r="Z13" s="64"/>
      <c r="AA13" s="64"/>
      <c r="AB13" s="64"/>
      <c r="AC13" s="64"/>
    </row>
    <row r="14" spans="4:29" ht="21">
      <c r="D14" s="446" t="s">
        <v>38</v>
      </c>
      <c r="E14" s="448" t="s">
        <v>39</v>
      </c>
      <c r="F14" s="449"/>
      <c r="G14" s="449"/>
      <c r="H14" s="449"/>
      <c r="I14" s="449"/>
      <c r="J14" s="449"/>
      <c r="K14" s="449"/>
      <c r="L14" s="449"/>
      <c r="M14" s="449"/>
      <c r="N14" s="448" t="s">
        <v>40</v>
      </c>
      <c r="O14" s="448" t="s">
        <v>41</v>
      </c>
      <c r="P14" s="451" t="s">
        <v>42</v>
      </c>
      <c r="Q14" s="64"/>
      <c r="R14" s="64"/>
      <c r="S14" s="74">
        <v>10</v>
      </c>
      <c r="T14" s="74">
        <v>7</v>
      </c>
      <c r="U14" s="74"/>
      <c r="V14" s="64"/>
      <c r="W14" s="64"/>
      <c r="X14" s="64"/>
      <c r="Y14" s="64"/>
      <c r="Z14" s="64"/>
      <c r="AA14" s="64"/>
      <c r="AB14" s="64"/>
      <c r="AC14" s="64"/>
    </row>
    <row r="15" spans="4:29" ht="63.75" thickBot="1">
      <c r="D15" s="447"/>
      <c r="E15" s="87" t="s">
        <v>43</v>
      </c>
      <c r="F15" s="88" t="s">
        <v>44</v>
      </c>
      <c r="G15" s="88" t="s">
        <v>45</v>
      </c>
      <c r="H15" s="88" t="s">
        <v>46</v>
      </c>
      <c r="I15" s="88" t="s">
        <v>47</v>
      </c>
      <c r="J15" s="88" t="s">
        <v>48</v>
      </c>
      <c r="K15" s="87" t="s">
        <v>49</v>
      </c>
      <c r="L15" s="87" t="s">
        <v>50</v>
      </c>
      <c r="M15" s="87" t="s">
        <v>51</v>
      </c>
      <c r="N15" s="450"/>
      <c r="O15" s="450"/>
      <c r="P15" s="452"/>
      <c r="Q15" s="64"/>
      <c r="R15" s="64"/>
      <c r="S15" s="74">
        <v>15</v>
      </c>
      <c r="T15" s="74">
        <v>8</v>
      </c>
      <c r="U15" s="74"/>
      <c r="V15" s="64"/>
      <c r="W15" s="64"/>
      <c r="X15" s="64"/>
      <c r="Y15" s="64"/>
      <c r="Z15" s="64"/>
      <c r="AA15" s="64"/>
      <c r="AB15" s="64"/>
      <c r="AC15" s="64"/>
    </row>
    <row r="16" spans="4:29" ht="21">
      <c r="D16" s="89">
        <v>0.5</v>
      </c>
      <c r="E16" s="90">
        <v>15.685600000000001</v>
      </c>
      <c r="F16" s="91">
        <v>4</v>
      </c>
      <c r="G16" s="91">
        <v>3</v>
      </c>
      <c r="H16" s="92">
        <f t="shared" ref="H16:H39" si="0">$K$11</f>
        <v>0</v>
      </c>
      <c r="I16" s="92">
        <f t="shared" ref="I16:I39" si="1">$K$12</f>
        <v>0</v>
      </c>
      <c r="J16" s="93">
        <f t="shared" ref="J16:J39" si="2">$O$11</f>
        <v>7</v>
      </c>
      <c r="K16" s="90">
        <f>(-1)*(J16/12)*((I16/100)+((F16+G16-1)*(H16/100))-(((H16+I16)/100)*((F16+1)/2))-(G16-1))</f>
        <v>1.1666666666666667</v>
      </c>
      <c r="L16" s="90">
        <v>5.5</v>
      </c>
      <c r="M16" s="90">
        <f t="shared" ref="M16:M39" si="3">E16+K16+L16</f>
        <v>22.352266666666669</v>
      </c>
      <c r="N16" s="94">
        <f t="shared" ref="N16:N39" si="4">1+(M16/100)</f>
        <v>1.2235226666666668</v>
      </c>
      <c r="O16" s="90">
        <f t="shared" ref="O16:O39" si="5">1+($O$12/100)</f>
        <v>1.07</v>
      </c>
      <c r="P16" s="95">
        <f t="shared" ref="P16:P39" si="6">ROUND(N16*O16,4)</f>
        <v>1.3091999999999999</v>
      </c>
      <c r="Q16" s="64"/>
      <c r="R16" s="64"/>
      <c r="S16" s="74"/>
      <c r="T16" s="74">
        <v>9</v>
      </c>
      <c r="U16" s="74"/>
      <c r="V16" s="64"/>
      <c r="W16" s="64"/>
      <c r="X16" s="64"/>
      <c r="Y16" s="64"/>
      <c r="Z16" s="64"/>
      <c r="AA16" s="64"/>
      <c r="AB16" s="64"/>
      <c r="AC16" s="64"/>
    </row>
    <row r="17" spans="4:29" ht="21">
      <c r="D17" s="96">
        <v>1</v>
      </c>
      <c r="E17" s="97">
        <v>15.4672</v>
      </c>
      <c r="F17" s="98">
        <v>5</v>
      </c>
      <c r="G17" s="98">
        <v>3</v>
      </c>
      <c r="H17" s="99">
        <f t="shared" si="0"/>
        <v>0</v>
      </c>
      <c r="I17" s="99">
        <f t="shared" si="1"/>
        <v>0</v>
      </c>
      <c r="J17" s="100">
        <f t="shared" si="2"/>
        <v>7</v>
      </c>
      <c r="K17" s="97">
        <f t="shared" ref="K17:K39" si="7">(-1)*(J17/12)*((I17/100)+((F17+G17-1)*(H17/100))-(((H17+I17)/100)*((F17+1)/2))-(G17-1))</f>
        <v>1.1666666666666667</v>
      </c>
      <c r="L17" s="97">
        <v>5.5</v>
      </c>
      <c r="M17" s="97">
        <f t="shared" si="3"/>
        <v>22.133866666666666</v>
      </c>
      <c r="N17" s="101">
        <f t="shared" si="4"/>
        <v>1.2213386666666666</v>
      </c>
      <c r="O17" s="97">
        <f t="shared" si="5"/>
        <v>1.07</v>
      </c>
      <c r="P17" s="102">
        <f t="shared" si="6"/>
        <v>1.3068</v>
      </c>
      <c r="Q17" s="64"/>
      <c r="R17" s="64"/>
      <c r="S17" s="64"/>
      <c r="T17" s="74">
        <v>10</v>
      </c>
      <c r="U17" s="74"/>
      <c r="V17" s="64"/>
      <c r="W17" s="64"/>
      <c r="X17" s="64"/>
      <c r="Y17" s="64"/>
      <c r="Z17" s="64"/>
      <c r="AA17" s="64"/>
      <c r="AB17" s="64"/>
      <c r="AC17" s="64"/>
    </row>
    <row r="18" spans="4:29" ht="21">
      <c r="D18" s="96">
        <v>2</v>
      </c>
      <c r="E18" s="97">
        <v>15.323600000000001</v>
      </c>
      <c r="F18" s="98">
        <v>6</v>
      </c>
      <c r="G18" s="98">
        <v>3</v>
      </c>
      <c r="H18" s="99">
        <f t="shared" si="0"/>
        <v>0</v>
      </c>
      <c r="I18" s="99">
        <f t="shared" si="1"/>
        <v>0</v>
      </c>
      <c r="J18" s="100">
        <f t="shared" si="2"/>
        <v>7</v>
      </c>
      <c r="K18" s="97">
        <f t="shared" si="7"/>
        <v>1.1666666666666667</v>
      </c>
      <c r="L18" s="97">
        <v>5.5</v>
      </c>
      <c r="M18" s="97">
        <f t="shared" si="3"/>
        <v>21.990266666666667</v>
      </c>
      <c r="N18" s="101">
        <f t="shared" si="4"/>
        <v>1.2199026666666666</v>
      </c>
      <c r="O18" s="97">
        <f t="shared" si="5"/>
        <v>1.07</v>
      </c>
      <c r="P18" s="102">
        <f t="shared" si="6"/>
        <v>1.3052999999999999</v>
      </c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</row>
    <row r="19" spans="4:29" ht="21">
      <c r="D19" s="96">
        <v>5</v>
      </c>
      <c r="E19" s="97">
        <v>15.025700000000001</v>
      </c>
      <c r="F19" s="98">
        <v>9</v>
      </c>
      <c r="G19" s="98">
        <v>3</v>
      </c>
      <c r="H19" s="99">
        <f t="shared" si="0"/>
        <v>0</v>
      </c>
      <c r="I19" s="99">
        <f t="shared" si="1"/>
        <v>0</v>
      </c>
      <c r="J19" s="100">
        <f t="shared" si="2"/>
        <v>7</v>
      </c>
      <c r="K19" s="97">
        <f t="shared" si="7"/>
        <v>1.1666666666666667</v>
      </c>
      <c r="L19" s="97">
        <v>5.5</v>
      </c>
      <c r="M19" s="97">
        <f t="shared" si="3"/>
        <v>21.692366666666668</v>
      </c>
      <c r="N19" s="101">
        <f t="shared" si="4"/>
        <v>1.2169236666666667</v>
      </c>
      <c r="O19" s="97">
        <f t="shared" si="5"/>
        <v>1.07</v>
      </c>
      <c r="P19" s="102">
        <f t="shared" si="6"/>
        <v>1.3021</v>
      </c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</row>
    <row r="20" spans="4:29" ht="21">
      <c r="D20" s="96">
        <v>10</v>
      </c>
      <c r="E20" s="97">
        <v>14.966900000000001</v>
      </c>
      <c r="F20" s="98">
        <v>13</v>
      </c>
      <c r="G20" s="98">
        <v>3</v>
      </c>
      <c r="H20" s="99">
        <f t="shared" si="0"/>
        <v>0</v>
      </c>
      <c r="I20" s="99">
        <f t="shared" si="1"/>
        <v>0</v>
      </c>
      <c r="J20" s="100">
        <f t="shared" si="2"/>
        <v>7</v>
      </c>
      <c r="K20" s="97">
        <f t="shared" si="7"/>
        <v>1.1666666666666667</v>
      </c>
      <c r="L20" s="97">
        <v>5</v>
      </c>
      <c r="M20" s="97">
        <f t="shared" si="3"/>
        <v>21.133566666666667</v>
      </c>
      <c r="N20" s="101">
        <f t="shared" si="4"/>
        <v>1.2113356666666666</v>
      </c>
      <c r="O20" s="97">
        <f t="shared" si="5"/>
        <v>1.07</v>
      </c>
      <c r="P20" s="102">
        <f t="shared" si="6"/>
        <v>1.2961</v>
      </c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</row>
    <row r="21" spans="4:29" ht="21">
      <c r="D21" s="96">
        <v>15</v>
      </c>
      <c r="E21" s="97">
        <v>11.701499999999999</v>
      </c>
      <c r="F21" s="98">
        <v>13</v>
      </c>
      <c r="G21" s="98">
        <v>3</v>
      </c>
      <c r="H21" s="99">
        <f t="shared" si="0"/>
        <v>0</v>
      </c>
      <c r="I21" s="99">
        <f t="shared" si="1"/>
        <v>0</v>
      </c>
      <c r="J21" s="100">
        <f t="shared" si="2"/>
        <v>7</v>
      </c>
      <c r="K21" s="97">
        <f t="shared" si="7"/>
        <v>1.1666666666666667</v>
      </c>
      <c r="L21" s="97">
        <v>5</v>
      </c>
      <c r="M21" s="97">
        <f t="shared" si="3"/>
        <v>17.868166666666667</v>
      </c>
      <c r="N21" s="101">
        <f t="shared" si="4"/>
        <v>1.1786816666666666</v>
      </c>
      <c r="O21" s="97">
        <f t="shared" si="5"/>
        <v>1.07</v>
      </c>
      <c r="P21" s="102">
        <f t="shared" si="6"/>
        <v>1.2612000000000001</v>
      </c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</row>
    <row r="22" spans="4:29" ht="21">
      <c r="D22" s="96">
        <v>20</v>
      </c>
      <c r="E22" s="97">
        <v>10.99</v>
      </c>
      <c r="F22" s="98">
        <v>14</v>
      </c>
      <c r="G22" s="98">
        <v>3</v>
      </c>
      <c r="H22" s="99">
        <f t="shared" si="0"/>
        <v>0</v>
      </c>
      <c r="I22" s="99">
        <f t="shared" si="1"/>
        <v>0</v>
      </c>
      <c r="J22" s="100">
        <f t="shared" si="2"/>
        <v>7</v>
      </c>
      <c r="K22" s="97">
        <f t="shared" si="7"/>
        <v>1.1666666666666667</v>
      </c>
      <c r="L22" s="97">
        <v>5</v>
      </c>
      <c r="M22" s="97">
        <f t="shared" si="3"/>
        <v>17.156666666666666</v>
      </c>
      <c r="N22" s="101">
        <f t="shared" si="4"/>
        <v>1.1715666666666666</v>
      </c>
      <c r="O22" s="97">
        <f t="shared" si="5"/>
        <v>1.07</v>
      </c>
      <c r="P22" s="102">
        <f t="shared" si="6"/>
        <v>1.2536</v>
      </c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</row>
    <row r="23" spans="4:29" ht="21">
      <c r="D23" s="96">
        <v>25</v>
      </c>
      <c r="E23" s="97">
        <v>8.9690999999999992</v>
      </c>
      <c r="F23" s="98">
        <v>14</v>
      </c>
      <c r="G23" s="98">
        <v>3</v>
      </c>
      <c r="H23" s="99">
        <f t="shared" si="0"/>
        <v>0</v>
      </c>
      <c r="I23" s="99">
        <f t="shared" si="1"/>
        <v>0</v>
      </c>
      <c r="J23" s="100">
        <f t="shared" si="2"/>
        <v>7</v>
      </c>
      <c r="K23" s="97">
        <f t="shared" si="7"/>
        <v>1.1666666666666667</v>
      </c>
      <c r="L23" s="97">
        <v>4.5</v>
      </c>
      <c r="M23" s="97">
        <f t="shared" si="3"/>
        <v>14.635766666666665</v>
      </c>
      <c r="N23" s="101">
        <f t="shared" si="4"/>
        <v>1.1463576666666666</v>
      </c>
      <c r="O23" s="97">
        <f t="shared" si="5"/>
        <v>1.07</v>
      </c>
      <c r="P23" s="102">
        <f t="shared" si="6"/>
        <v>1.2265999999999999</v>
      </c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</row>
    <row r="24" spans="4:29" ht="21">
      <c r="D24" s="96">
        <v>30</v>
      </c>
      <c r="E24" s="97">
        <v>8.1867000000000001</v>
      </c>
      <c r="F24" s="98">
        <v>15</v>
      </c>
      <c r="G24" s="98">
        <v>3</v>
      </c>
      <c r="H24" s="99">
        <f t="shared" si="0"/>
        <v>0</v>
      </c>
      <c r="I24" s="99">
        <f t="shared" si="1"/>
        <v>0</v>
      </c>
      <c r="J24" s="100">
        <f t="shared" si="2"/>
        <v>7</v>
      </c>
      <c r="K24" s="97">
        <f t="shared" si="7"/>
        <v>1.1666666666666667</v>
      </c>
      <c r="L24" s="97">
        <v>4.5</v>
      </c>
      <c r="M24" s="97">
        <f t="shared" si="3"/>
        <v>13.853366666666666</v>
      </c>
      <c r="N24" s="101">
        <f t="shared" si="4"/>
        <v>1.1385336666666666</v>
      </c>
      <c r="O24" s="97">
        <f t="shared" si="5"/>
        <v>1.07</v>
      </c>
      <c r="P24" s="102">
        <f t="shared" si="6"/>
        <v>1.2181999999999999</v>
      </c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</row>
    <row r="25" spans="4:29" ht="21">
      <c r="D25" s="96">
        <v>40</v>
      </c>
      <c r="E25" s="97">
        <v>8.1501999999999999</v>
      </c>
      <c r="F25" s="98">
        <v>15</v>
      </c>
      <c r="G25" s="98">
        <v>3</v>
      </c>
      <c r="H25" s="99">
        <f t="shared" si="0"/>
        <v>0</v>
      </c>
      <c r="I25" s="99">
        <f t="shared" si="1"/>
        <v>0</v>
      </c>
      <c r="J25" s="100">
        <f t="shared" si="2"/>
        <v>7</v>
      </c>
      <c r="K25" s="97">
        <f t="shared" si="7"/>
        <v>1.1666666666666667</v>
      </c>
      <c r="L25" s="97">
        <v>4.5</v>
      </c>
      <c r="M25" s="97">
        <f t="shared" si="3"/>
        <v>13.816866666666666</v>
      </c>
      <c r="N25" s="101">
        <f t="shared" si="4"/>
        <v>1.1381686666666666</v>
      </c>
      <c r="O25" s="97">
        <f t="shared" si="5"/>
        <v>1.07</v>
      </c>
      <c r="P25" s="102">
        <f t="shared" si="6"/>
        <v>1.2178</v>
      </c>
    </row>
    <row r="26" spans="4:29" ht="21">
      <c r="D26" s="96">
        <v>50</v>
      </c>
      <c r="E26" s="97">
        <v>8.1388999999999996</v>
      </c>
      <c r="F26" s="98">
        <v>17</v>
      </c>
      <c r="G26" s="98">
        <v>3</v>
      </c>
      <c r="H26" s="99">
        <f t="shared" si="0"/>
        <v>0</v>
      </c>
      <c r="I26" s="99">
        <f t="shared" si="1"/>
        <v>0</v>
      </c>
      <c r="J26" s="100">
        <f t="shared" si="2"/>
        <v>7</v>
      </c>
      <c r="K26" s="97">
        <f t="shared" si="7"/>
        <v>1.1666666666666667</v>
      </c>
      <c r="L26" s="97">
        <v>4.5</v>
      </c>
      <c r="M26" s="97">
        <f t="shared" si="3"/>
        <v>13.805566666666666</v>
      </c>
      <c r="N26" s="101">
        <f t="shared" si="4"/>
        <v>1.1380556666666666</v>
      </c>
      <c r="O26" s="97">
        <f t="shared" si="5"/>
        <v>1.07</v>
      </c>
      <c r="P26" s="102">
        <f t="shared" si="6"/>
        <v>1.2177</v>
      </c>
    </row>
    <row r="27" spans="4:29" ht="21">
      <c r="D27" s="96">
        <v>60</v>
      </c>
      <c r="E27" s="97">
        <v>7.7222</v>
      </c>
      <c r="F27" s="98">
        <v>17</v>
      </c>
      <c r="G27" s="98">
        <v>3</v>
      </c>
      <c r="H27" s="99">
        <f t="shared" si="0"/>
        <v>0</v>
      </c>
      <c r="I27" s="99">
        <f t="shared" si="1"/>
        <v>0</v>
      </c>
      <c r="J27" s="100">
        <f t="shared" si="2"/>
        <v>7</v>
      </c>
      <c r="K27" s="97">
        <f t="shared" si="7"/>
        <v>1.1666666666666667</v>
      </c>
      <c r="L27" s="97">
        <v>4</v>
      </c>
      <c r="M27" s="97">
        <f t="shared" si="3"/>
        <v>12.888866666666667</v>
      </c>
      <c r="N27" s="101">
        <f t="shared" si="4"/>
        <v>1.1288886666666667</v>
      </c>
      <c r="O27" s="97">
        <f t="shared" si="5"/>
        <v>1.07</v>
      </c>
      <c r="P27" s="102">
        <f t="shared" si="6"/>
        <v>1.2079</v>
      </c>
    </row>
    <row r="28" spans="4:29" ht="21">
      <c r="D28" s="96">
        <v>70</v>
      </c>
      <c r="E28" s="97">
        <v>7.6191000000000004</v>
      </c>
      <c r="F28" s="98">
        <v>18</v>
      </c>
      <c r="G28" s="98">
        <v>3</v>
      </c>
      <c r="H28" s="99">
        <f t="shared" si="0"/>
        <v>0</v>
      </c>
      <c r="I28" s="99">
        <f t="shared" si="1"/>
        <v>0</v>
      </c>
      <c r="J28" s="100">
        <f t="shared" si="2"/>
        <v>7</v>
      </c>
      <c r="K28" s="97">
        <f t="shared" si="7"/>
        <v>1.1666666666666667</v>
      </c>
      <c r="L28" s="97">
        <v>4</v>
      </c>
      <c r="M28" s="97">
        <f t="shared" si="3"/>
        <v>12.785766666666667</v>
      </c>
      <c r="N28" s="101">
        <f t="shared" si="4"/>
        <v>1.1278576666666666</v>
      </c>
      <c r="O28" s="97">
        <f t="shared" si="5"/>
        <v>1.07</v>
      </c>
      <c r="P28" s="102">
        <f t="shared" si="6"/>
        <v>1.2068000000000001</v>
      </c>
    </row>
    <row r="29" spans="4:29" ht="21">
      <c r="D29" s="96">
        <v>80</v>
      </c>
      <c r="E29" s="97">
        <v>7.6191000000000004</v>
      </c>
      <c r="F29" s="98">
        <v>18</v>
      </c>
      <c r="G29" s="98">
        <v>3</v>
      </c>
      <c r="H29" s="99">
        <f t="shared" si="0"/>
        <v>0</v>
      </c>
      <c r="I29" s="99">
        <f t="shared" si="1"/>
        <v>0</v>
      </c>
      <c r="J29" s="100">
        <f t="shared" si="2"/>
        <v>7</v>
      </c>
      <c r="K29" s="97">
        <f t="shared" si="7"/>
        <v>1.1666666666666667</v>
      </c>
      <c r="L29" s="97">
        <v>4</v>
      </c>
      <c r="M29" s="97">
        <f t="shared" si="3"/>
        <v>12.785766666666667</v>
      </c>
      <c r="N29" s="101">
        <f t="shared" si="4"/>
        <v>1.1278576666666666</v>
      </c>
      <c r="O29" s="97">
        <f t="shared" si="5"/>
        <v>1.07</v>
      </c>
      <c r="P29" s="102">
        <f t="shared" si="6"/>
        <v>1.2068000000000001</v>
      </c>
    </row>
    <row r="30" spans="4:29" ht="21">
      <c r="D30" s="96">
        <v>90</v>
      </c>
      <c r="E30" s="97">
        <v>7.6108000000000002</v>
      </c>
      <c r="F30" s="98">
        <v>19</v>
      </c>
      <c r="G30" s="98">
        <v>3</v>
      </c>
      <c r="H30" s="99">
        <f t="shared" si="0"/>
        <v>0</v>
      </c>
      <c r="I30" s="99">
        <f t="shared" si="1"/>
        <v>0</v>
      </c>
      <c r="J30" s="100">
        <f t="shared" si="2"/>
        <v>7</v>
      </c>
      <c r="K30" s="97">
        <f t="shared" si="7"/>
        <v>1.1666666666666667</v>
      </c>
      <c r="L30" s="97">
        <v>4</v>
      </c>
      <c r="M30" s="97">
        <f t="shared" si="3"/>
        <v>12.777466666666667</v>
      </c>
      <c r="N30" s="101">
        <f t="shared" si="4"/>
        <v>1.1277746666666666</v>
      </c>
      <c r="O30" s="97">
        <f t="shared" si="5"/>
        <v>1.07</v>
      </c>
      <c r="P30" s="102">
        <f t="shared" si="6"/>
        <v>1.2067000000000001</v>
      </c>
    </row>
    <row r="31" spans="4:29" ht="21">
      <c r="D31" s="96">
        <v>100</v>
      </c>
      <c r="E31" s="97">
        <v>7.6108000000000002</v>
      </c>
      <c r="F31" s="98">
        <v>19</v>
      </c>
      <c r="G31" s="98">
        <v>3</v>
      </c>
      <c r="H31" s="99">
        <f t="shared" si="0"/>
        <v>0</v>
      </c>
      <c r="I31" s="99">
        <f t="shared" si="1"/>
        <v>0</v>
      </c>
      <c r="J31" s="100">
        <f t="shared" si="2"/>
        <v>7</v>
      </c>
      <c r="K31" s="97">
        <f t="shared" si="7"/>
        <v>1.1666666666666667</v>
      </c>
      <c r="L31" s="97">
        <v>4</v>
      </c>
      <c r="M31" s="97">
        <f t="shared" si="3"/>
        <v>12.777466666666667</v>
      </c>
      <c r="N31" s="101">
        <f t="shared" si="4"/>
        <v>1.1277746666666666</v>
      </c>
      <c r="O31" s="97">
        <f t="shared" si="5"/>
        <v>1.07</v>
      </c>
      <c r="P31" s="102">
        <f t="shared" si="6"/>
        <v>1.2067000000000001</v>
      </c>
    </row>
    <row r="32" spans="4:29" ht="21">
      <c r="D32" s="96">
        <v>150</v>
      </c>
      <c r="E32" s="97">
        <v>7.3615000000000004</v>
      </c>
      <c r="F32" s="98">
        <v>21</v>
      </c>
      <c r="G32" s="98">
        <v>3</v>
      </c>
      <c r="H32" s="99">
        <f t="shared" si="0"/>
        <v>0</v>
      </c>
      <c r="I32" s="99">
        <f t="shared" si="1"/>
        <v>0</v>
      </c>
      <c r="J32" s="100">
        <f t="shared" si="2"/>
        <v>7</v>
      </c>
      <c r="K32" s="97">
        <f t="shared" si="7"/>
        <v>1.1666666666666667</v>
      </c>
      <c r="L32" s="97">
        <v>4</v>
      </c>
      <c r="M32" s="97">
        <f t="shared" si="3"/>
        <v>12.528166666666667</v>
      </c>
      <c r="N32" s="101">
        <f t="shared" si="4"/>
        <v>1.1252816666666667</v>
      </c>
      <c r="O32" s="97">
        <f t="shared" si="5"/>
        <v>1.07</v>
      </c>
      <c r="P32" s="102">
        <f t="shared" si="6"/>
        <v>1.2040999999999999</v>
      </c>
    </row>
    <row r="33" spans="4:16" ht="21">
      <c r="D33" s="96">
        <v>200</v>
      </c>
      <c r="E33" s="97">
        <v>7.3632</v>
      </c>
      <c r="F33" s="98">
        <v>23</v>
      </c>
      <c r="G33" s="98">
        <v>3</v>
      </c>
      <c r="H33" s="99">
        <f t="shared" si="0"/>
        <v>0</v>
      </c>
      <c r="I33" s="99">
        <f t="shared" si="1"/>
        <v>0</v>
      </c>
      <c r="J33" s="100">
        <f t="shared" si="2"/>
        <v>7</v>
      </c>
      <c r="K33" s="97">
        <f t="shared" si="7"/>
        <v>1.1666666666666667</v>
      </c>
      <c r="L33" s="97">
        <v>4</v>
      </c>
      <c r="M33" s="97">
        <f t="shared" si="3"/>
        <v>12.529866666666667</v>
      </c>
      <c r="N33" s="101">
        <f t="shared" si="4"/>
        <v>1.1252986666666667</v>
      </c>
      <c r="O33" s="97">
        <f t="shared" si="5"/>
        <v>1.07</v>
      </c>
      <c r="P33" s="102">
        <f t="shared" si="6"/>
        <v>1.2040999999999999</v>
      </c>
    </row>
    <row r="34" spans="4:16" ht="21">
      <c r="D34" s="96">
        <v>250</v>
      </c>
      <c r="E34" s="97">
        <v>7.2751000000000001</v>
      </c>
      <c r="F34" s="98">
        <v>27</v>
      </c>
      <c r="G34" s="98">
        <v>3</v>
      </c>
      <c r="H34" s="99">
        <f t="shared" si="0"/>
        <v>0</v>
      </c>
      <c r="I34" s="99">
        <f t="shared" si="1"/>
        <v>0</v>
      </c>
      <c r="J34" s="100">
        <f t="shared" si="2"/>
        <v>7</v>
      </c>
      <c r="K34" s="97">
        <f t="shared" si="7"/>
        <v>1.1666666666666667</v>
      </c>
      <c r="L34" s="97">
        <v>4</v>
      </c>
      <c r="M34" s="97">
        <f t="shared" si="3"/>
        <v>12.441766666666666</v>
      </c>
      <c r="N34" s="101">
        <f t="shared" si="4"/>
        <v>1.1244176666666668</v>
      </c>
      <c r="O34" s="97">
        <f t="shared" si="5"/>
        <v>1.07</v>
      </c>
      <c r="P34" s="102">
        <f t="shared" si="6"/>
        <v>1.2031000000000001</v>
      </c>
    </row>
    <row r="35" spans="4:16" ht="21">
      <c r="D35" s="96">
        <v>300</v>
      </c>
      <c r="E35" s="97">
        <v>7.1959</v>
      </c>
      <c r="F35" s="98">
        <v>29</v>
      </c>
      <c r="G35" s="98">
        <v>3</v>
      </c>
      <c r="H35" s="99">
        <f t="shared" si="0"/>
        <v>0</v>
      </c>
      <c r="I35" s="99">
        <f t="shared" si="1"/>
        <v>0</v>
      </c>
      <c r="J35" s="100">
        <f t="shared" si="2"/>
        <v>7</v>
      </c>
      <c r="K35" s="97">
        <f t="shared" si="7"/>
        <v>1.1666666666666667</v>
      </c>
      <c r="L35" s="97">
        <v>3.5</v>
      </c>
      <c r="M35" s="97">
        <f t="shared" si="3"/>
        <v>11.862566666666666</v>
      </c>
      <c r="N35" s="101">
        <f t="shared" si="4"/>
        <v>1.1186256666666667</v>
      </c>
      <c r="O35" s="97">
        <f t="shared" si="5"/>
        <v>1.07</v>
      </c>
      <c r="P35" s="102">
        <f t="shared" si="6"/>
        <v>1.1969000000000001</v>
      </c>
    </row>
    <row r="36" spans="4:16" ht="21">
      <c r="D36" s="96">
        <v>350</v>
      </c>
      <c r="E36" s="97">
        <v>6.3974000000000002</v>
      </c>
      <c r="F36" s="98">
        <v>30</v>
      </c>
      <c r="G36" s="98">
        <v>3</v>
      </c>
      <c r="H36" s="99">
        <f t="shared" si="0"/>
        <v>0</v>
      </c>
      <c r="I36" s="99">
        <f t="shared" si="1"/>
        <v>0</v>
      </c>
      <c r="J36" s="100">
        <f t="shared" si="2"/>
        <v>7</v>
      </c>
      <c r="K36" s="97">
        <f t="shared" si="7"/>
        <v>1.1666666666666667</v>
      </c>
      <c r="L36" s="97">
        <v>3.5</v>
      </c>
      <c r="M36" s="97">
        <f t="shared" si="3"/>
        <v>11.064066666666667</v>
      </c>
      <c r="N36" s="101">
        <f t="shared" si="4"/>
        <v>1.1106406666666666</v>
      </c>
      <c r="O36" s="97">
        <f t="shared" si="5"/>
        <v>1.07</v>
      </c>
      <c r="P36" s="102">
        <f t="shared" si="6"/>
        <v>1.1883999999999999</v>
      </c>
    </row>
    <row r="37" spans="4:16" ht="21">
      <c r="D37" s="96">
        <v>400</v>
      </c>
      <c r="E37" s="97">
        <v>6.3220000000000001</v>
      </c>
      <c r="F37" s="98">
        <v>34</v>
      </c>
      <c r="G37" s="98">
        <v>3</v>
      </c>
      <c r="H37" s="99">
        <f t="shared" si="0"/>
        <v>0</v>
      </c>
      <c r="I37" s="99">
        <f t="shared" si="1"/>
        <v>0</v>
      </c>
      <c r="J37" s="100">
        <f t="shared" si="2"/>
        <v>7</v>
      </c>
      <c r="K37" s="97">
        <f t="shared" si="7"/>
        <v>1.1666666666666667</v>
      </c>
      <c r="L37" s="97">
        <v>3.5</v>
      </c>
      <c r="M37" s="97">
        <f t="shared" si="3"/>
        <v>10.988666666666667</v>
      </c>
      <c r="N37" s="101">
        <f t="shared" si="4"/>
        <v>1.1098866666666667</v>
      </c>
      <c r="O37" s="97">
        <f t="shared" si="5"/>
        <v>1.07</v>
      </c>
      <c r="P37" s="102">
        <f t="shared" si="6"/>
        <v>1.1876</v>
      </c>
    </row>
    <row r="38" spans="4:16" ht="21">
      <c r="D38" s="96">
        <v>500</v>
      </c>
      <c r="E38" s="97">
        <v>6.2743000000000002</v>
      </c>
      <c r="F38" s="98">
        <v>36</v>
      </c>
      <c r="G38" s="98">
        <v>3</v>
      </c>
      <c r="H38" s="99">
        <f t="shared" si="0"/>
        <v>0</v>
      </c>
      <c r="I38" s="99">
        <f t="shared" si="1"/>
        <v>0</v>
      </c>
      <c r="J38" s="100">
        <f t="shared" si="2"/>
        <v>7</v>
      </c>
      <c r="K38" s="97">
        <f t="shared" si="7"/>
        <v>1.1666666666666667</v>
      </c>
      <c r="L38" s="97">
        <v>3.5</v>
      </c>
      <c r="M38" s="97">
        <f t="shared" si="3"/>
        <v>10.940966666666668</v>
      </c>
      <c r="N38" s="101">
        <f t="shared" si="4"/>
        <v>1.1094096666666666</v>
      </c>
      <c r="O38" s="97">
        <f t="shared" si="5"/>
        <v>1.07</v>
      </c>
      <c r="P38" s="102">
        <f t="shared" si="6"/>
        <v>1.1871</v>
      </c>
    </row>
    <row r="39" spans="4:16" ht="29.25" thickBot="1">
      <c r="D39" s="103" t="s">
        <v>115</v>
      </c>
      <c r="E39" s="104">
        <v>5.6692</v>
      </c>
      <c r="F39" s="105">
        <v>38</v>
      </c>
      <c r="G39" s="105">
        <v>3</v>
      </c>
      <c r="H39" s="106">
        <f t="shared" si="0"/>
        <v>0</v>
      </c>
      <c r="I39" s="106">
        <f t="shared" si="1"/>
        <v>0</v>
      </c>
      <c r="J39" s="107">
        <f t="shared" si="2"/>
        <v>7</v>
      </c>
      <c r="K39" s="104">
        <f t="shared" si="7"/>
        <v>1.1666666666666667</v>
      </c>
      <c r="L39" s="104">
        <v>3.5</v>
      </c>
      <c r="M39" s="104">
        <f t="shared" si="3"/>
        <v>10.335866666666668</v>
      </c>
      <c r="N39" s="108">
        <f t="shared" si="4"/>
        <v>1.1033586666666666</v>
      </c>
      <c r="O39" s="104">
        <f t="shared" si="5"/>
        <v>1.07</v>
      </c>
      <c r="P39" s="109">
        <f t="shared" si="6"/>
        <v>1.1806000000000001</v>
      </c>
    </row>
    <row r="40" spans="4:16" ht="21">
      <c r="D40" s="110" t="s">
        <v>3</v>
      </c>
      <c r="E40" s="111" t="s">
        <v>52</v>
      </c>
      <c r="F40" s="112"/>
      <c r="G40" s="112"/>
      <c r="H40" s="112"/>
      <c r="I40" s="112"/>
      <c r="J40" s="112"/>
      <c r="K40" s="111"/>
      <c r="L40" s="111"/>
      <c r="M40" s="111"/>
      <c r="N40" s="112"/>
      <c r="O40" s="112"/>
      <c r="P40" s="112"/>
    </row>
    <row r="41" spans="4:16" ht="21">
      <c r="D41" s="113"/>
      <c r="E41" s="111" t="s">
        <v>116</v>
      </c>
      <c r="F41" s="112"/>
      <c r="G41" s="112"/>
      <c r="H41" s="112"/>
      <c r="I41" s="112"/>
      <c r="J41" s="112"/>
      <c r="K41" s="111"/>
      <c r="L41" s="111"/>
      <c r="M41" s="111"/>
      <c r="N41" s="112"/>
      <c r="O41" s="112"/>
      <c r="P41" s="112"/>
    </row>
    <row r="42" spans="4:16">
      <c r="P42" s="114" t="s">
        <v>335</v>
      </c>
    </row>
  </sheetData>
  <mergeCells count="16">
    <mergeCell ref="N7:O7"/>
    <mergeCell ref="D8:P8"/>
    <mergeCell ref="D9:P9"/>
    <mergeCell ref="D14:D15"/>
    <mergeCell ref="E14:M14"/>
    <mergeCell ref="N14:N15"/>
    <mergeCell ref="O14:O15"/>
    <mergeCell ref="P14:P15"/>
    <mergeCell ref="D6:E6"/>
    <mergeCell ref="L6:M6"/>
    <mergeCell ref="N6:O6"/>
    <mergeCell ref="K2:P2"/>
    <mergeCell ref="L4:M4"/>
    <mergeCell ref="N4:O4"/>
    <mergeCell ref="L5:M5"/>
    <mergeCell ref="N5:O5"/>
  </mergeCells>
  <dataValidations count="5">
    <dataValidation type="list" allowBlank="1" showInputMessage="1" showErrorMessage="1" sqref="O12" xr:uid="{00000000-0002-0000-0300-000000000000}">
      <formula1>$U$12:$U$13</formula1>
    </dataValidation>
    <dataValidation type="list" allowBlank="1" showInputMessage="1" showErrorMessage="1" sqref="K12" xr:uid="{00000000-0002-0000-0300-000001000000}">
      <formula1>$S$12:$S$14</formula1>
    </dataValidation>
    <dataValidation type="decimal" operator="greaterThanOrEqual" allowBlank="1" showInputMessage="1" showErrorMessage="1" errorTitle="ค่างานต้นทุน" error="ใส่ตัวเลขเท่านั้นครับ" promptTitle="ค่างานต้นทุน" prompt="ใส่ค่างานต้นทุน (ค่าวัสดุ+ค่าแรง)_x000a_ซึ่งยังไม่รวมค่า ภาษี กำไร ค่าดำเนินการ" sqref="N4:O4" xr:uid="{00000000-0002-0000-0300-000002000000}">
      <formula1>0</formula1>
    </dataValidation>
    <dataValidation type="list" allowBlank="1" showInputMessage="1" showErrorMessage="1" sqref="K11" xr:uid="{00000000-0002-0000-0300-000003000000}">
      <formula1>$S$12:$S$15</formula1>
    </dataValidation>
    <dataValidation type="list" allowBlank="1" showInputMessage="1" showErrorMessage="1" sqref="O11" xr:uid="{00000000-0002-0000-0300-000004000000}">
      <formula1>$W$9:$W$12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F8:Z29"/>
  <sheetViews>
    <sheetView topLeftCell="A10" workbookViewId="0">
      <selection activeCell="M31" sqref="M31"/>
    </sheetView>
  </sheetViews>
  <sheetFormatPr defaultRowHeight="12.75"/>
  <cols>
    <col min="8" max="8" width="28.5703125" customWidth="1"/>
  </cols>
  <sheetData>
    <row r="8" spans="6:13" ht="13.5" thickBot="1"/>
    <row r="9" spans="6:13" ht="18">
      <c r="F9" s="453" t="s">
        <v>7</v>
      </c>
      <c r="G9" s="455" t="s">
        <v>0</v>
      </c>
      <c r="H9" s="456"/>
      <c r="I9" s="459" t="s">
        <v>1</v>
      </c>
      <c r="J9" s="459" t="s">
        <v>2</v>
      </c>
      <c r="K9" s="1" t="s">
        <v>64</v>
      </c>
      <c r="L9" s="2" t="s">
        <v>65</v>
      </c>
      <c r="M9" s="461" t="s">
        <v>3</v>
      </c>
    </row>
    <row r="10" spans="6:13" ht="18">
      <c r="F10" s="454"/>
      <c r="G10" s="457"/>
      <c r="H10" s="458"/>
      <c r="I10" s="460"/>
      <c r="J10" s="460"/>
      <c r="K10" s="3" t="s">
        <v>66</v>
      </c>
      <c r="L10" s="4" t="s">
        <v>66</v>
      </c>
      <c r="M10" s="462"/>
    </row>
    <row r="11" spans="6:13" ht="21.75">
      <c r="F11" s="5">
        <v>13</v>
      </c>
      <c r="G11" s="6" t="s">
        <v>67</v>
      </c>
      <c r="H11" s="7"/>
      <c r="I11" s="8"/>
      <c r="J11" s="8"/>
      <c r="K11" s="9"/>
      <c r="L11" s="10" t="s">
        <v>6</v>
      </c>
      <c r="M11" s="11"/>
    </row>
    <row r="12" spans="6:13" ht="21">
      <c r="F12" s="12">
        <v>13.1</v>
      </c>
      <c r="G12" s="13" t="s">
        <v>68</v>
      </c>
      <c r="H12" s="14"/>
      <c r="I12" s="15" t="s">
        <v>6</v>
      </c>
      <c r="J12" s="16" t="s">
        <v>6</v>
      </c>
      <c r="K12" s="17" t="s">
        <v>6</v>
      </c>
      <c r="L12" s="18" t="s">
        <v>6</v>
      </c>
      <c r="M12" s="19" t="s">
        <v>6</v>
      </c>
    </row>
    <row r="13" spans="6:13" ht="21">
      <c r="F13" s="20"/>
      <c r="G13" s="21"/>
      <c r="H13" s="14" t="s">
        <v>69</v>
      </c>
      <c r="I13" s="15">
        <v>0.2</v>
      </c>
      <c r="J13" s="16" t="s">
        <v>62</v>
      </c>
      <c r="K13" s="17">
        <v>10</v>
      </c>
      <c r="L13" s="18">
        <f>I13*K13</f>
        <v>2</v>
      </c>
      <c r="M13" s="19" t="s">
        <v>6</v>
      </c>
    </row>
    <row r="14" spans="6:13" ht="21">
      <c r="F14" s="20"/>
      <c r="G14" s="21"/>
      <c r="H14" s="14" t="s">
        <v>70</v>
      </c>
      <c r="I14" s="15">
        <f>1/28</f>
        <v>3.5714285714285712E-2</v>
      </c>
      <c r="J14" s="16" t="s">
        <v>71</v>
      </c>
      <c r="K14" s="22">
        <v>307</v>
      </c>
      <c r="L14" s="18">
        <f>I14*K14</f>
        <v>10.964285714285714</v>
      </c>
      <c r="M14" s="11"/>
    </row>
    <row r="15" spans="6:13" ht="21">
      <c r="F15" s="20"/>
      <c r="G15" s="21"/>
      <c r="H15" s="14" t="s">
        <v>72</v>
      </c>
      <c r="I15" s="15">
        <f>1/20</f>
        <v>0.05</v>
      </c>
      <c r="J15" s="16" t="s">
        <v>71</v>
      </c>
      <c r="K15" s="23">
        <v>437.5</v>
      </c>
      <c r="L15" s="18">
        <f>I15*K15</f>
        <v>21.875</v>
      </c>
      <c r="M15" s="11"/>
    </row>
    <row r="16" spans="6:13" ht="21">
      <c r="F16" s="20"/>
      <c r="G16" s="21"/>
      <c r="H16" s="14" t="s">
        <v>73</v>
      </c>
      <c r="I16" s="15">
        <v>1</v>
      </c>
      <c r="J16" s="16" t="s">
        <v>74</v>
      </c>
      <c r="K16" s="24">
        <v>1.44E-2</v>
      </c>
      <c r="L16" s="18">
        <f>I16*K16</f>
        <v>1.44E-2</v>
      </c>
      <c r="M16" s="11"/>
    </row>
    <row r="17" spans="6:26" ht="21">
      <c r="F17" s="25"/>
      <c r="G17" s="26"/>
      <c r="H17" s="27" t="s">
        <v>75</v>
      </c>
      <c r="I17" s="28">
        <v>1</v>
      </c>
      <c r="J17" s="29" t="s">
        <v>5</v>
      </c>
      <c r="K17" s="30" t="s">
        <v>76</v>
      </c>
      <c r="L17" s="31">
        <f>SUM(L13:L16)</f>
        <v>34.853685714285717</v>
      </c>
      <c r="M17" s="32" t="s">
        <v>77</v>
      </c>
    </row>
    <row r="18" spans="6:26" ht="21">
      <c r="F18" s="12">
        <v>13.3</v>
      </c>
      <c r="G18" s="13" t="s">
        <v>78</v>
      </c>
      <c r="H18" s="14"/>
      <c r="I18" s="15" t="s">
        <v>6</v>
      </c>
      <c r="J18" s="16" t="s">
        <v>6</v>
      </c>
      <c r="K18" s="17" t="s">
        <v>6</v>
      </c>
      <c r="L18" s="18" t="s">
        <v>6</v>
      </c>
      <c r="M18" s="19" t="s">
        <v>6</v>
      </c>
      <c r="U18">
        <v>0.76</v>
      </c>
      <c r="V18">
        <v>1</v>
      </c>
      <c r="X18">
        <f>U18*V18</f>
        <v>0.76</v>
      </c>
      <c r="Z18">
        <v>123</v>
      </c>
    </row>
    <row r="19" spans="6:26" ht="21">
      <c r="F19" s="20"/>
      <c r="G19" s="21"/>
      <c r="H19" s="14" t="s">
        <v>69</v>
      </c>
      <c r="I19" s="15">
        <v>0.2</v>
      </c>
      <c r="J19" s="16" t="s">
        <v>62</v>
      </c>
      <c r="K19" s="17">
        <v>10</v>
      </c>
      <c r="L19" s="18">
        <f>I19*K19</f>
        <v>2</v>
      </c>
      <c r="M19" s="19" t="s">
        <v>6</v>
      </c>
      <c r="U19">
        <v>1</v>
      </c>
      <c r="V19">
        <v>1</v>
      </c>
      <c r="X19">
        <v>1</v>
      </c>
    </row>
    <row r="20" spans="6:26" ht="21">
      <c r="F20" s="20"/>
      <c r="G20" s="21"/>
      <c r="H20" s="14" t="s">
        <v>79</v>
      </c>
      <c r="I20" s="15">
        <f>1/28</f>
        <v>3.5714285714285712E-2</v>
      </c>
      <c r="J20" s="16" t="s">
        <v>71</v>
      </c>
      <c r="K20" s="22">
        <v>307</v>
      </c>
      <c r="L20" s="18">
        <f>I20*K20</f>
        <v>10.964285714285714</v>
      </c>
      <c r="M20" s="11"/>
    </row>
    <row r="21" spans="6:26" ht="21">
      <c r="F21" s="20"/>
      <c r="G21" s="21"/>
      <c r="H21" s="14" t="s">
        <v>80</v>
      </c>
      <c r="I21" s="15">
        <f>1/20</f>
        <v>0.05</v>
      </c>
      <c r="J21" s="16" t="s">
        <v>71</v>
      </c>
      <c r="K21" s="23">
        <v>595</v>
      </c>
      <c r="L21" s="18">
        <f>I21*K21</f>
        <v>29.75</v>
      </c>
      <c r="M21" s="11"/>
    </row>
    <row r="22" spans="6:26" ht="21">
      <c r="F22" s="20"/>
      <c r="G22" s="21"/>
      <c r="H22" s="14" t="s">
        <v>81</v>
      </c>
      <c r="I22" s="15">
        <v>0.01</v>
      </c>
      <c r="J22" s="16" t="s">
        <v>71</v>
      </c>
      <c r="K22" s="23">
        <v>250</v>
      </c>
      <c r="L22" s="18">
        <f>I22*K22</f>
        <v>2.5</v>
      </c>
      <c r="M22" s="11"/>
      <c r="U22">
        <v>0.76</v>
      </c>
      <c r="V22">
        <v>123</v>
      </c>
    </row>
    <row r="23" spans="6:26" ht="21">
      <c r="F23" s="25"/>
      <c r="G23" s="26"/>
      <c r="H23" s="27" t="s">
        <v>82</v>
      </c>
      <c r="I23" s="28">
        <v>1</v>
      </c>
      <c r="J23" s="29" t="s">
        <v>5</v>
      </c>
      <c r="K23" s="30" t="s">
        <v>76</v>
      </c>
      <c r="L23" s="31">
        <f>SUM(L19:L22)</f>
        <v>45.214285714285715</v>
      </c>
      <c r="M23" s="32" t="s">
        <v>77</v>
      </c>
      <c r="U23">
        <v>1</v>
      </c>
    </row>
    <row r="24" spans="6:26" ht="21">
      <c r="F24" s="33">
        <v>7.3</v>
      </c>
      <c r="G24" s="34" t="s">
        <v>83</v>
      </c>
      <c r="H24" s="14"/>
      <c r="I24" s="35"/>
      <c r="J24" s="36"/>
      <c r="K24" s="37"/>
      <c r="L24" s="14"/>
      <c r="M24" s="38"/>
    </row>
    <row r="25" spans="6:26" ht="21">
      <c r="F25" s="39"/>
      <c r="G25" s="14" t="s">
        <v>84</v>
      </c>
      <c r="H25" s="40"/>
      <c r="I25" s="41">
        <f>1*80%</f>
        <v>0.8</v>
      </c>
      <c r="J25" s="36" t="s">
        <v>61</v>
      </c>
      <c r="K25" s="42">
        <v>475</v>
      </c>
      <c r="L25" s="43">
        <f>I25*K25</f>
        <v>380</v>
      </c>
      <c r="M25" s="38"/>
    </row>
    <row r="26" spans="6:26" ht="21">
      <c r="F26" s="44"/>
      <c r="G26" s="14" t="s">
        <v>85</v>
      </c>
      <c r="H26" s="40"/>
      <c r="I26" s="41">
        <f>I25*30%</f>
        <v>0.24</v>
      </c>
      <c r="J26" s="36" t="s">
        <v>61</v>
      </c>
      <c r="K26" s="42">
        <v>410</v>
      </c>
      <c r="L26" s="43">
        <f>I26*K26</f>
        <v>98.399999999999991</v>
      </c>
      <c r="M26" s="45"/>
    </row>
    <row r="27" spans="6:26" ht="21">
      <c r="F27" s="44"/>
      <c r="G27" s="14" t="s">
        <v>86</v>
      </c>
      <c r="H27" s="40"/>
      <c r="I27" s="41">
        <f>I25*25%</f>
        <v>0.2</v>
      </c>
      <c r="J27" s="36" t="s">
        <v>62</v>
      </c>
      <c r="K27" s="46">
        <v>12.92</v>
      </c>
      <c r="L27" s="43">
        <f>I27*K27</f>
        <v>2.5840000000000001</v>
      </c>
      <c r="M27" s="45"/>
    </row>
    <row r="28" spans="6:26" ht="21">
      <c r="F28" s="39"/>
      <c r="G28" s="47"/>
      <c r="H28" s="14" t="s">
        <v>87</v>
      </c>
      <c r="I28" s="35">
        <v>1</v>
      </c>
      <c r="J28" s="36" t="s">
        <v>5</v>
      </c>
      <c r="K28" s="37" t="s">
        <v>76</v>
      </c>
      <c r="L28" s="48">
        <f>SUM(L25:L27)</f>
        <v>480.98399999999998</v>
      </c>
      <c r="M28" s="49" t="s">
        <v>77</v>
      </c>
    </row>
    <row r="29" spans="6:26" ht="21.75" thickBot="1">
      <c r="F29" s="50"/>
      <c r="G29" s="51"/>
      <c r="H29" s="52"/>
      <c r="I29" s="53"/>
      <c r="J29" s="54"/>
      <c r="K29" s="55"/>
      <c r="L29" s="52"/>
      <c r="M29" s="56"/>
    </row>
  </sheetData>
  <mergeCells count="5">
    <mergeCell ref="F9:F10"/>
    <mergeCell ref="G9:H10"/>
    <mergeCell ref="I9:I10"/>
    <mergeCell ref="J9:J10"/>
    <mergeCell ref="M9:M1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งวดงาน</vt:lpstr>
      <vt:lpstr>ปร5 </vt:lpstr>
      <vt:lpstr>ปร.4</vt:lpstr>
      <vt:lpstr>factor F</vt:lpstr>
      <vt:lpstr>Sheet1</vt:lpstr>
      <vt:lpstr>Sheet2</vt:lpstr>
      <vt:lpstr>งวดงาน!Print_Area</vt:lpstr>
      <vt:lpstr>ปร.4!Print_Area</vt:lpstr>
      <vt:lpstr>'ปร5 '!Print_Area</vt:lpstr>
      <vt:lpstr>ปร.4!Print_Titles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iLLuSioN</dc:creator>
  <cp:lastModifiedBy>เยาวภา บุญนำ</cp:lastModifiedBy>
  <cp:lastPrinted>2025-11-04T07:44:17Z</cp:lastPrinted>
  <dcterms:created xsi:type="dcterms:W3CDTF">2006-01-19T02:54:52Z</dcterms:created>
  <dcterms:modified xsi:type="dcterms:W3CDTF">2025-11-04T08:09:18Z</dcterms:modified>
</cp:coreProperties>
</file>